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Kế hoạch tiêm chủng mở rộng năm 2025\"/>
    </mc:Choice>
  </mc:AlternateContent>
  <xr:revisionPtr revIDLastSave="0" documentId="13_ncr:1_{E52A3C69-7614-4588-9AD5-844CCB77C5F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hụ lục 1" sheetId="15" r:id="rId1"/>
    <sheet name="Phụ lục 2" sheetId="14" r:id="rId2"/>
    <sheet name="1. tp Bắc Ninh" sheetId="1" state="hidden" r:id="rId3"/>
    <sheet name="2. Yên Phong" sheetId="2" state="hidden" r:id="rId4"/>
    <sheet name="3. Quế Võ" sheetId="3" state="hidden" r:id="rId5"/>
    <sheet name="4. Tiên Du" sheetId="4" state="hidden" r:id="rId6"/>
    <sheet name="5. Từ Sơn" sheetId="5" state="hidden" r:id="rId7"/>
    <sheet name="6. Thuận Thành" sheetId="6" state="hidden" r:id="rId8"/>
    <sheet name="7. Lương Tài" sheetId="7" state="hidden" r:id="rId9"/>
    <sheet name="8. Gia Bình" sheetId="8" state="hidden" r:id="rId10"/>
    <sheet name="9. Sản Nhi" sheetId="9" state="hidden" r:id="rId11"/>
    <sheet name="10. Kinh Bắc II" sheetId="10" state="hidden" r:id="rId12"/>
    <sheet name="11. Hồng Phúc" sheetId="11" state="hidden" r:id="rId13"/>
  </sheets>
  <definedNames>
    <definedName name="_xlnm.Print_Area" localSheetId="1">'Phụ lục 2'!$B$2:$Z$19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5" l="1"/>
  <c r="F15" i="15"/>
  <c r="E15" i="15"/>
  <c r="D15" i="15"/>
  <c r="C15" i="15"/>
  <c r="H12" i="5" l="1"/>
  <c r="J12" i="5" s="1"/>
  <c r="O12" i="5"/>
  <c r="Q12" i="5"/>
  <c r="V12" i="5"/>
  <c r="X12" i="5" s="1"/>
  <c r="H14" i="8"/>
  <c r="Z12" i="5" l="1"/>
  <c r="V5" i="11"/>
  <c r="X5" i="11" s="1"/>
  <c r="O5" i="11"/>
  <c r="Q5" i="11" s="1"/>
  <c r="V5" i="10"/>
  <c r="X5" i="10" s="1"/>
  <c r="O5" i="10"/>
  <c r="Q5" i="10" s="1"/>
  <c r="Z5" i="10" s="1"/>
  <c r="Z5" i="11" l="1"/>
  <c r="Y12" i="7"/>
  <c r="V6" i="6"/>
  <c r="X6" i="6"/>
  <c r="Y6" i="6"/>
  <c r="V7" i="6"/>
  <c r="X7" i="6" s="1"/>
  <c r="Y7" i="6"/>
  <c r="V8" i="6"/>
  <c r="X8" i="6"/>
  <c r="Y8" i="6"/>
  <c r="V9" i="6"/>
  <c r="X9" i="6" s="1"/>
  <c r="Y9" i="6"/>
  <c r="V10" i="6"/>
  <c r="X10" i="6"/>
  <c r="Y10" i="6"/>
  <c r="V11" i="6"/>
  <c r="X11" i="6" s="1"/>
  <c r="Y11" i="6"/>
  <c r="V12" i="6"/>
  <c r="X12" i="6"/>
  <c r="Y12" i="6"/>
  <c r="V13" i="6"/>
  <c r="X13" i="6" s="1"/>
  <c r="Y13" i="6"/>
  <c r="V14" i="6"/>
  <c r="X14" i="6"/>
  <c r="Y14" i="6"/>
  <c r="V15" i="6"/>
  <c r="X15" i="6" s="1"/>
  <c r="V16" i="6"/>
  <c r="X16" i="6" s="1"/>
  <c r="Y12" i="3"/>
  <c r="AC6" i="7"/>
  <c r="AC7" i="7"/>
  <c r="AC8" i="7"/>
  <c r="AC9" i="7"/>
  <c r="AC10" i="7"/>
  <c r="AC11" i="7"/>
  <c r="AC12" i="7"/>
  <c r="AC13" i="7"/>
  <c r="AC14" i="7"/>
  <c r="AC15" i="7"/>
  <c r="AC16" i="7"/>
  <c r="AC5" i="7"/>
  <c r="O5" i="8" l="1"/>
  <c r="J14" i="8"/>
  <c r="H7" i="8"/>
  <c r="J7" i="8" s="1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5" i="8"/>
  <c r="J15" i="8" s="1"/>
  <c r="H16" i="8"/>
  <c r="J16" i="8" s="1"/>
  <c r="H6" i="8"/>
  <c r="J6" i="8" s="1"/>
  <c r="V6" i="8"/>
  <c r="X6" i="8" s="1"/>
  <c r="V7" i="8"/>
  <c r="X7" i="8" s="1"/>
  <c r="V8" i="8"/>
  <c r="X8" i="8" s="1"/>
  <c r="V9" i="8"/>
  <c r="X9" i="8" s="1"/>
  <c r="V10" i="8"/>
  <c r="X10" i="8" s="1"/>
  <c r="V11" i="8"/>
  <c r="X11" i="8" s="1"/>
  <c r="V12" i="8"/>
  <c r="X12" i="8" s="1"/>
  <c r="V13" i="8"/>
  <c r="X13" i="8" s="1"/>
  <c r="V14" i="8"/>
  <c r="V15" i="8"/>
  <c r="X15" i="8" s="1"/>
  <c r="V16" i="8"/>
  <c r="X16" i="8" s="1"/>
  <c r="V5" i="8"/>
  <c r="X5" i="8" s="1"/>
  <c r="Z5" i="8" s="1"/>
  <c r="O7" i="1"/>
  <c r="O8" i="1"/>
  <c r="O9" i="1"/>
  <c r="O10" i="1"/>
  <c r="O11" i="1"/>
  <c r="O12" i="1"/>
  <c r="O13" i="1"/>
  <c r="O14" i="1"/>
  <c r="O15" i="1"/>
  <c r="O16" i="1"/>
  <c r="Q5" i="8"/>
  <c r="O6" i="8"/>
  <c r="Q6" i="8" s="1"/>
  <c r="O7" i="8"/>
  <c r="Q7" i="8" s="1"/>
  <c r="O8" i="8"/>
  <c r="Q8" i="8" s="1"/>
  <c r="O9" i="8"/>
  <c r="Q9" i="8" s="1"/>
  <c r="O10" i="8"/>
  <c r="Q10" i="8" s="1"/>
  <c r="O11" i="8"/>
  <c r="Q11" i="8" s="1"/>
  <c r="O12" i="8"/>
  <c r="Q12" i="8" s="1"/>
  <c r="O13" i="8"/>
  <c r="Q13" i="8" s="1"/>
  <c r="O14" i="8"/>
  <c r="Q14" i="8" s="1"/>
  <c r="O15" i="8"/>
  <c r="Q15" i="8" s="1"/>
  <c r="O16" i="8"/>
  <c r="Q16" i="8" s="1"/>
  <c r="H12" i="4"/>
  <c r="J12" i="4"/>
  <c r="O12" i="4"/>
  <c r="Q12" i="4" s="1"/>
  <c r="V12" i="4"/>
  <c r="X12" i="4"/>
  <c r="H13" i="4"/>
  <c r="J13" i="4" s="1"/>
  <c r="O13" i="4"/>
  <c r="Q13" i="4"/>
  <c r="V13" i="4"/>
  <c r="X13" i="4" s="1"/>
  <c r="H14" i="4"/>
  <c r="J14" i="4" s="1"/>
  <c r="O14" i="4"/>
  <c r="Q14" i="4"/>
  <c r="V14" i="4"/>
  <c r="X14" i="4" s="1"/>
  <c r="H15" i="4"/>
  <c r="J15" i="4"/>
  <c r="O15" i="4"/>
  <c r="Q15" i="4" s="1"/>
  <c r="V15" i="4"/>
  <c r="X15" i="4"/>
  <c r="H16" i="4"/>
  <c r="J16" i="4" s="1"/>
  <c r="O16" i="4"/>
  <c r="Q16" i="4" s="1"/>
  <c r="V16" i="4"/>
  <c r="X16" i="4"/>
  <c r="Z15" i="4" l="1"/>
  <c r="Z13" i="4"/>
  <c r="Z16" i="4"/>
  <c r="Z12" i="4"/>
  <c r="Z14" i="4"/>
  <c r="X14" i="8"/>
  <c r="Z6" i="8"/>
  <c r="Z7" i="8"/>
  <c r="Z15" i="8"/>
  <c r="Z12" i="8"/>
  <c r="Z8" i="8"/>
  <c r="Z13" i="8"/>
  <c r="Z16" i="8"/>
  <c r="Z11" i="8"/>
  <c r="Z10" i="8"/>
  <c r="Z14" i="8"/>
  <c r="Z9" i="8"/>
  <c r="V11" i="7"/>
  <c r="X11" i="7" s="1"/>
  <c r="V14" i="7"/>
  <c r="X14" i="7" s="1"/>
  <c r="V16" i="7"/>
  <c r="X16" i="7" s="1"/>
  <c r="V5" i="7"/>
  <c r="X5" i="7" s="1"/>
  <c r="O6" i="7"/>
  <c r="O7" i="7"/>
  <c r="O8" i="7"/>
  <c r="O9" i="7"/>
  <c r="O10" i="7"/>
  <c r="O11" i="7"/>
  <c r="O12" i="7"/>
  <c r="O13" i="7"/>
  <c r="O14" i="7"/>
  <c r="O15" i="7"/>
  <c r="O16" i="7"/>
  <c r="O5" i="7"/>
  <c r="H6" i="7"/>
  <c r="H7" i="7"/>
  <c r="H8" i="7"/>
  <c r="H9" i="7"/>
  <c r="H10" i="7"/>
  <c r="H11" i="7"/>
  <c r="H12" i="7"/>
  <c r="H13" i="7"/>
  <c r="H14" i="7"/>
  <c r="H15" i="7"/>
  <c r="H16" i="7"/>
  <c r="H5" i="7"/>
  <c r="V5" i="6"/>
  <c r="X5" i="6" s="1"/>
  <c r="Q12" i="6"/>
  <c r="O6" i="6"/>
  <c r="Q6" i="6" s="1"/>
  <c r="O7" i="6"/>
  <c r="Q7" i="6" s="1"/>
  <c r="O8" i="6"/>
  <c r="Q8" i="6" s="1"/>
  <c r="O9" i="6"/>
  <c r="O10" i="6"/>
  <c r="Q10" i="6" s="1"/>
  <c r="O11" i="6"/>
  <c r="Q11" i="6" s="1"/>
  <c r="O12" i="6"/>
  <c r="O13" i="6"/>
  <c r="O14" i="6"/>
  <c r="Q14" i="6" s="1"/>
  <c r="O15" i="6"/>
  <c r="Q15" i="6" s="1"/>
  <c r="O16" i="6"/>
  <c r="Q16" i="6" s="1"/>
  <c r="O5" i="6"/>
  <c r="Q5" i="6" s="1"/>
  <c r="H6" i="6"/>
  <c r="J6" i="6" s="1"/>
  <c r="Z6" i="6" s="1"/>
  <c r="H7" i="6"/>
  <c r="J7" i="6" s="1"/>
  <c r="H8" i="6"/>
  <c r="J8" i="6" s="1"/>
  <c r="H9" i="6"/>
  <c r="J9" i="6" s="1"/>
  <c r="H10" i="6"/>
  <c r="J10" i="6" s="1"/>
  <c r="Z10" i="6" s="1"/>
  <c r="H11" i="6"/>
  <c r="J11" i="6" s="1"/>
  <c r="H12" i="6"/>
  <c r="J12" i="6" s="1"/>
  <c r="H13" i="6"/>
  <c r="J13" i="6" s="1"/>
  <c r="H14" i="6"/>
  <c r="J14" i="6" s="1"/>
  <c r="Z14" i="6" s="1"/>
  <c r="H15" i="6"/>
  <c r="J15" i="6" s="1"/>
  <c r="H16" i="6"/>
  <c r="J16" i="6" s="1"/>
  <c r="H5" i="6"/>
  <c r="J5" i="6" s="1"/>
  <c r="X13" i="5"/>
  <c r="V6" i="5"/>
  <c r="X6" i="5" s="1"/>
  <c r="V7" i="5"/>
  <c r="X7" i="5" s="1"/>
  <c r="V8" i="5"/>
  <c r="X8" i="5" s="1"/>
  <c r="V9" i="5"/>
  <c r="X9" i="5" s="1"/>
  <c r="V10" i="5"/>
  <c r="X10" i="5" s="1"/>
  <c r="V11" i="5"/>
  <c r="X11" i="5" s="1"/>
  <c r="V13" i="5"/>
  <c r="V14" i="5"/>
  <c r="X14" i="5" s="1"/>
  <c r="V15" i="5"/>
  <c r="X15" i="5" s="1"/>
  <c r="V16" i="5"/>
  <c r="X16" i="5" s="1"/>
  <c r="V5" i="5"/>
  <c r="X5" i="5" s="1"/>
  <c r="O6" i="5"/>
  <c r="Q6" i="5" s="1"/>
  <c r="O7" i="5"/>
  <c r="Q7" i="5" s="1"/>
  <c r="O8" i="5"/>
  <c r="Q8" i="5" s="1"/>
  <c r="O9" i="5"/>
  <c r="Q9" i="5" s="1"/>
  <c r="O10" i="5"/>
  <c r="Q10" i="5" s="1"/>
  <c r="O11" i="5"/>
  <c r="Q11" i="5" s="1"/>
  <c r="O13" i="5"/>
  <c r="Q13" i="5" s="1"/>
  <c r="O14" i="5"/>
  <c r="Q14" i="5" s="1"/>
  <c r="O15" i="5"/>
  <c r="Q15" i="5" s="1"/>
  <c r="O16" i="5"/>
  <c r="Q16" i="5" s="1"/>
  <c r="O5" i="5"/>
  <c r="Q5" i="5" s="1"/>
  <c r="H6" i="5"/>
  <c r="J6" i="5" s="1"/>
  <c r="H7" i="5"/>
  <c r="J7" i="5" s="1"/>
  <c r="H8" i="5"/>
  <c r="J8" i="5" s="1"/>
  <c r="H9" i="5"/>
  <c r="J9" i="5" s="1"/>
  <c r="H10" i="5"/>
  <c r="J10" i="5" s="1"/>
  <c r="H11" i="5"/>
  <c r="J11" i="5" s="1"/>
  <c r="H13" i="5"/>
  <c r="J13" i="5" s="1"/>
  <c r="H14" i="5"/>
  <c r="J14" i="5" s="1"/>
  <c r="H15" i="5"/>
  <c r="J15" i="5" s="1"/>
  <c r="H16" i="5"/>
  <c r="J16" i="5" s="1"/>
  <c r="H5" i="5"/>
  <c r="J5" i="5" s="1"/>
  <c r="X9" i="4"/>
  <c r="V6" i="4"/>
  <c r="X6" i="4" s="1"/>
  <c r="V7" i="4"/>
  <c r="X7" i="4" s="1"/>
  <c r="V8" i="4"/>
  <c r="X8" i="4" s="1"/>
  <c r="V9" i="4"/>
  <c r="V10" i="4"/>
  <c r="X10" i="4" s="1"/>
  <c r="V11" i="4"/>
  <c r="X11" i="4" s="1"/>
  <c r="V5" i="4"/>
  <c r="X5" i="4" s="1"/>
  <c r="Q8" i="4"/>
  <c r="Q9" i="4"/>
  <c r="O6" i="4"/>
  <c r="Q6" i="4" s="1"/>
  <c r="O7" i="4"/>
  <c r="Q7" i="4" s="1"/>
  <c r="O8" i="4"/>
  <c r="O9" i="4"/>
  <c r="O10" i="4"/>
  <c r="Q10" i="4" s="1"/>
  <c r="O11" i="4"/>
  <c r="Q11" i="4" s="1"/>
  <c r="O5" i="4"/>
  <c r="Q5" i="4" s="1"/>
  <c r="J9" i="4"/>
  <c r="J11" i="4"/>
  <c r="H6" i="4"/>
  <c r="H7" i="4"/>
  <c r="J7" i="4" s="1"/>
  <c r="H8" i="4"/>
  <c r="J8" i="4" s="1"/>
  <c r="H9" i="4"/>
  <c r="H10" i="4"/>
  <c r="J10" i="4" s="1"/>
  <c r="H11" i="4"/>
  <c r="H5" i="4"/>
  <c r="V6" i="2"/>
  <c r="V7" i="2"/>
  <c r="V8" i="2"/>
  <c r="V9" i="2"/>
  <c r="V10" i="2"/>
  <c r="V11" i="2"/>
  <c r="V12" i="2"/>
  <c r="V13" i="2"/>
  <c r="V14" i="2"/>
  <c r="V15" i="2"/>
  <c r="V16" i="2"/>
  <c r="V5" i="2"/>
  <c r="Q10" i="2"/>
  <c r="O6" i="2"/>
  <c r="Q6" i="2" s="1"/>
  <c r="O7" i="2"/>
  <c r="Q7" i="2" s="1"/>
  <c r="O8" i="2"/>
  <c r="Q8" i="2" s="1"/>
  <c r="O9" i="2"/>
  <c r="Q9" i="2" s="1"/>
  <c r="O10" i="2"/>
  <c r="O11" i="2"/>
  <c r="Q11" i="2" s="1"/>
  <c r="O12" i="2"/>
  <c r="Q12" i="2" s="1"/>
  <c r="O13" i="2"/>
  <c r="Q13" i="2" s="1"/>
  <c r="O14" i="2"/>
  <c r="Q14" i="2" s="1"/>
  <c r="O15" i="2"/>
  <c r="Q15" i="2" s="1"/>
  <c r="O16" i="2"/>
  <c r="Q16" i="2" s="1"/>
  <c r="O5" i="2"/>
  <c r="Q5" i="2" s="1"/>
  <c r="H8" i="2"/>
  <c r="J8" i="2" s="1"/>
  <c r="H9" i="2"/>
  <c r="J9" i="2" s="1"/>
  <c r="H10" i="2"/>
  <c r="J10" i="2" s="1"/>
  <c r="H11" i="2"/>
  <c r="J11" i="2" s="1"/>
  <c r="H12" i="2"/>
  <c r="J12" i="2" s="1"/>
  <c r="H13" i="2"/>
  <c r="J13" i="2" s="1"/>
  <c r="H14" i="2"/>
  <c r="J14" i="2" s="1"/>
  <c r="H15" i="2"/>
  <c r="J15" i="2" s="1"/>
  <c r="H16" i="2"/>
  <c r="J16" i="2" s="1"/>
  <c r="H7" i="2"/>
  <c r="J7" i="2" s="1"/>
  <c r="V11" i="1"/>
  <c r="V12" i="1"/>
  <c r="V14" i="1"/>
  <c r="V16" i="1"/>
  <c r="O6" i="1"/>
  <c r="H8" i="1"/>
  <c r="H9" i="1"/>
  <c r="H10" i="1"/>
  <c r="H11" i="1"/>
  <c r="H12" i="1"/>
  <c r="H13" i="1"/>
  <c r="H14" i="1"/>
  <c r="H15" i="1"/>
  <c r="H16" i="1"/>
  <c r="H7" i="1"/>
  <c r="Z11" i="6" l="1"/>
  <c r="Z15" i="6"/>
  <c r="Z7" i="6"/>
  <c r="Z16" i="6"/>
  <c r="Z12" i="6"/>
  <c r="Z8" i="6"/>
  <c r="R5" i="9"/>
  <c r="V5" i="9" s="1"/>
  <c r="X5" i="9" s="1"/>
  <c r="K5" i="9"/>
  <c r="O5" i="9" s="1"/>
  <c r="Q5" i="9" s="1"/>
  <c r="Z5" i="9" s="1"/>
  <c r="Q16" i="7" l="1"/>
  <c r="J16" i="7"/>
  <c r="R15" i="7"/>
  <c r="V15" i="7" s="1"/>
  <c r="X15" i="7" s="1"/>
  <c r="Q15" i="7"/>
  <c r="J15" i="7"/>
  <c r="Q14" i="7"/>
  <c r="J14" i="7"/>
  <c r="Z14" i="7" s="1"/>
  <c r="R13" i="7"/>
  <c r="V13" i="7" s="1"/>
  <c r="X13" i="7" s="1"/>
  <c r="Q13" i="7"/>
  <c r="J13" i="7"/>
  <c r="R12" i="7"/>
  <c r="V12" i="7" s="1"/>
  <c r="X12" i="7" s="1"/>
  <c r="Q12" i="7"/>
  <c r="J12" i="7"/>
  <c r="Q11" i="7"/>
  <c r="J11" i="7"/>
  <c r="R10" i="7"/>
  <c r="V10" i="7" s="1"/>
  <c r="X10" i="7" s="1"/>
  <c r="Q10" i="7"/>
  <c r="J10" i="7"/>
  <c r="R9" i="7"/>
  <c r="V9" i="7" s="1"/>
  <c r="X9" i="7" s="1"/>
  <c r="Q9" i="7"/>
  <c r="J9" i="7"/>
  <c r="R8" i="7"/>
  <c r="V8" i="7" s="1"/>
  <c r="X8" i="7" s="1"/>
  <c r="Q8" i="7"/>
  <c r="J8" i="7"/>
  <c r="R7" i="7"/>
  <c r="V7" i="7" s="1"/>
  <c r="X7" i="7" s="1"/>
  <c r="Q7" i="7"/>
  <c r="J7" i="7"/>
  <c r="Z7" i="7" s="1"/>
  <c r="R6" i="7"/>
  <c r="V6" i="7" s="1"/>
  <c r="X6" i="7" s="1"/>
  <c r="Q6" i="7"/>
  <c r="J6" i="7"/>
  <c r="Q5" i="7"/>
  <c r="J5" i="7"/>
  <c r="Z10" i="7" l="1"/>
  <c r="Z13" i="7"/>
  <c r="Z9" i="7"/>
  <c r="Z15" i="7"/>
  <c r="Z11" i="7"/>
  <c r="Z12" i="7"/>
  <c r="Z16" i="7"/>
  <c r="Z8" i="7"/>
  <c r="Z6" i="7"/>
  <c r="Z5" i="7"/>
  <c r="P13" i="6" l="1"/>
  <c r="Q13" i="6" s="1"/>
  <c r="Z13" i="6" s="1"/>
  <c r="P9" i="6"/>
  <c r="Q9" i="6" s="1"/>
  <c r="Z9" i="6" s="1"/>
  <c r="Y5" i="6"/>
  <c r="Z5" i="6"/>
  <c r="Z16" i="5" l="1"/>
  <c r="Z15" i="5"/>
  <c r="Z14" i="5"/>
  <c r="Z13" i="5"/>
  <c r="Z11" i="5"/>
  <c r="Z10" i="5"/>
  <c r="Z9" i="5"/>
  <c r="Z8" i="5"/>
  <c r="Z7" i="5"/>
  <c r="Z6" i="5"/>
  <c r="Z5" i="5"/>
  <c r="Z11" i="4" l="1"/>
  <c r="Z10" i="4"/>
  <c r="Z9" i="4"/>
  <c r="Z8" i="4"/>
  <c r="Z7" i="4"/>
  <c r="Z6" i="4"/>
  <c r="Z5" i="4"/>
  <c r="V16" i="3" l="1"/>
  <c r="X16" i="3" s="1"/>
  <c r="O16" i="3"/>
  <c r="Q16" i="3" s="1"/>
  <c r="H16" i="3"/>
  <c r="J16" i="3" s="1"/>
  <c r="Z16" i="3" s="1"/>
  <c r="V15" i="3"/>
  <c r="X15" i="3" s="1"/>
  <c r="O15" i="3"/>
  <c r="Q15" i="3" s="1"/>
  <c r="H15" i="3"/>
  <c r="J15" i="3" s="1"/>
  <c r="V14" i="3"/>
  <c r="X14" i="3" s="1"/>
  <c r="P14" i="3"/>
  <c r="O14" i="3"/>
  <c r="H14" i="3"/>
  <c r="J14" i="3" s="1"/>
  <c r="V13" i="3"/>
  <c r="X13" i="3" s="1"/>
  <c r="O13" i="3"/>
  <c r="Q13" i="3" s="1"/>
  <c r="Z13" i="3" s="1"/>
  <c r="H13" i="3"/>
  <c r="J13" i="3" s="1"/>
  <c r="V12" i="3"/>
  <c r="X12" i="3" s="1"/>
  <c r="P12" i="3"/>
  <c r="O12" i="3"/>
  <c r="H12" i="3"/>
  <c r="J12" i="3" s="1"/>
  <c r="V11" i="3"/>
  <c r="X11" i="3" s="1"/>
  <c r="P11" i="3"/>
  <c r="O11" i="3"/>
  <c r="Q11" i="3" s="1"/>
  <c r="H11" i="3"/>
  <c r="J11" i="3" s="1"/>
  <c r="V10" i="3"/>
  <c r="X10" i="3" s="1"/>
  <c r="P10" i="3"/>
  <c r="O10" i="3"/>
  <c r="H10" i="3"/>
  <c r="J10" i="3" s="1"/>
  <c r="V9" i="3"/>
  <c r="X9" i="3" s="1"/>
  <c r="P9" i="3"/>
  <c r="O9" i="3"/>
  <c r="Q9" i="3" s="1"/>
  <c r="H9" i="3"/>
  <c r="J9" i="3" s="1"/>
  <c r="V8" i="3"/>
  <c r="X8" i="3" s="1"/>
  <c r="O8" i="3"/>
  <c r="Q8" i="3" s="1"/>
  <c r="H8" i="3"/>
  <c r="J8" i="3" s="1"/>
  <c r="Z8" i="3" s="1"/>
  <c r="V7" i="3"/>
  <c r="X7" i="3" s="1"/>
  <c r="O7" i="3"/>
  <c r="Q7" i="3" s="1"/>
  <c r="H7" i="3"/>
  <c r="J7" i="3" s="1"/>
  <c r="Z7" i="3" s="1"/>
  <c r="V6" i="3"/>
  <c r="X6" i="3" s="1"/>
  <c r="O6" i="3"/>
  <c r="Q6" i="3" s="1"/>
  <c r="H6" i="3"/>
  <c r="J6" i="3" s="1"/>
  <c r="V5" i="3"/>
  <c r="X5" i="3" s="1"/>
  <c r="O5" i="3"/>
  <c r="Q5" i="3" s="1"/>
  <c r="H5" i="3"/>
  <c r="J5" i="3" s="1"/>
  <c r="Z6" i="3" l="1"/>
  <c r="Z15" i="3"/>
  <c r="Z5" i="3"/>
  <c r="Z9" i="3"/>
  <c r="Z11" i="3"/>
  <c r="Q14" i="3"/>
  <c r="Z14" i="3" s="1"/>
  <c r="Q10" i="3"/>
  <c r="Z10" i="3" s="1"/>
  <c r="Q12" i="3"/>
  <c r="Z12" i="3" s="1"/>
  <c r="Z14" i="2"/>
  <c r="Z13" i="2"/>
  <c r="Z12" i="2"/>
  <c r="Z11" i="2"/>
  <c r="Z10" i="2"/>
  <c r="Z9" i="2"/>
  <c r="Z6" i="2"/>
  <c r="Z8" i="2" l="1"/>
  <c r="Z5" i="2"/>
  <c r="Z15" i="2"/>
  <c r="Z16" i="2"/>
  <c r="Z7" i="2"/>
  <c r="Q16" i="1"/>
  <c r="J16" i="1"/>
  <c r="R15" i="1"/>
  <c r="V15" i="1" s="1"/>
  <c r="Q15" i="1"/>
  <c r="X15" i="1" s="1"/>
  <c r="J15" i="1"/>
  <c r="W14" i="1"/>
  <c r="P14" i="1"/>
  <c r="J14" i="1"/>
  <c r="X13" i="1"/>
  <c r="R13" i="1"/>
  <c r="V13" i="1" s="1"/>
  <c r="P13" i="1"/>
  <c r="J13" i="1"/>
  <c r="X12" i="1"/>
  <c r="W12" i="1" s="1"/>
  <c r="P12" i="1"/>
  <c r="J12" i="1"/>
  <c r="X11" i="1"/>
  <c r="W11" i="1" s="1"/>
  <c r="P11" i="1"/>
  <c r="J11" i="1"/>
  <c r="X10" i="1"/>
  <c r="R10" i="1"/>
  <c r="V10" i="1" s="1"/>
  <c r="W10" i="1" s="1"/>
  <c r="P10" i="1"/>
  <c r="J10" i="1"/>
  <c r="X9" i="1"/>
  <c r="R9" i="1"/>
  <c r="V9" i="1" s="1"/>
  <c r="W9" i="1" s="1"/>
  <c r="P9" i="1"/>
  <c r="J9" i="1"/>
  <c r="X8" i="1"/>
  <c r="W8" i="1"/>
  <c r="R8" i="1"/>
  <c r="V8" i="1" s="1"/>
  <c r="P8" i="1"/>
  <c r="J8" i="1"/>
  <c r="X7" i="1"/>
  <c r="R7" i="1"/>
  <c r="V7" i="1" s="1"/>
  <c r="P7" i="1"/>
  <c r="J7" i="1"/>
  <c r="X6" i="1"/>
  <c r="R6" i="1"/>
  <c r="V6" i="1" s="1"/>
  <c r="W6" i="1" s="1"/>
  <c r="P6" i="1"/>
  <c r="H6" i="1"/>
  <c r="J6" i="1" s="1"/>
  <c r="Z6" i="1" s="1"/>
  <c r="V5" i="1"/>
  <c r="X5" i="1" s="1"/>
  <c r="O5" i="1"/>
  <c r="Q5" i="1" s="1"/>
  <c r="H5" i="1"/>
  <c r="J5" i="1" s="1"/>
  <c r="W13" i="1" l="1"/>
  <c r="W7" i="1"/>
  <c r="Z10" i="1"/>
  <c r="Z5" i="1"/>
  <c r="Z8" i="1"/>
  <c r="W15" i="1"/>
  <c r="Z9" i="1"/>
  <c r="Z15" i="1"/>
  <c r="Z14" i="1"/>
  <c r="Z12" i="1"/>
  <c r="Z11" i="1"/>
  <c r="Z13" i="1"/>
  <c r="Z16" i="1"/>
  <c r="Z7" i="1"/>
</calcChain>
</file>

<file path=xl/sharedStrings.xml><?xml version="1.0" encoding="utf-8"?>
<sst xmlns="http://schemas.openxmlformats.org/spreadsheetml/2006/main" count="599" uniqueCount="67">
  <si>
    <t>TT</t>
  </si>
  <si>
    <t>Loại vắc xin</t>
  </si>
  <si>
    <t>Nhu cầu vắc xin tiêm bù mũi cho đối tượng thuộc kế hoạch TCMR chưa được tiêm chủng (A)</t>
  </si>
  <si>
    <t>Nhu cầu vắc xin trong năm 2025 (B)</t>
  </si>
  <si>
    <t>Nhu cầu vắc xin gối 6 tháng đầu năm 2026 (C)</t>
  </si>
  <si>
    <t>Số vắc xin dự kiến còn tồn năm trước</t>
  </si>
  <si>
    <t xml:space="preserve">Tổng nhu cầu vắc xin </t>
  </si>
  <si>
    <t>Số đối tượng</t>
  </si>
  <si>
    <t>Tỷ lệ tiêm chủng</t>
  </si>
  <si>
    <t>Hệ số sử dụng</t>
  </si>
  <si>
    <t>Số mũi tiêm/uống</t>
  </si>
  <si>
    <t>Tổng nhu cầu vắc xin</t>
  </si>
  <si>
    <t>Dự kiến số mũi tiêm dịch vụ</t>
  </si>
  <si>
    <t>Nhu cầu vắc xin TCMR</t>
  </si>
  <si>
    <t>Nhu cầu vắc xin</t>
  </si>
  <si>
    <t>(A1=1*2*3*4)</t>
  </si>
  <si>
    <t>A2</t>
  </si>
  <si>
    <t>A=A1-A2</t>
  </si>
  <si>
    <t>(B1=6*7*8*9)</t>
  </si>
  <si>
    <t>B2</t>
  </si>
  <si>
    <t>B=B1-B2</t>
  </si>
  <si>
    <t>(C1=11*12*13*14)</t>
  </si>
  <si>
    <t>C2</t>
  </si>
  <si>
    <t>C=C1-C2</t>
  </si>
  <si>
    <t>(D)</t>
  </si>
  <si>
    <t>(E=A+B+C-D)</t>
  </si>
  <si>
    <t>Viêm gan B sơ sinh</t>
  </si>
  <si>
    <t>Lao</t>
  </si>
  <si>
    <t>DPT-VGB-Hib</t>
  </si>
  <si>
    <t>Bại liệt uống</t>
  </si>
  <si>
    <t>Bại liệt tiêm</t>
  </si>
  <si>
    <t>Sởi</t>
  </si>
  <si>
    <t>Sởi - Rubella</t>
  </si>
  <si>
    <t>Viêm não Nhật Bản</t>
  </si>
  <si>
    <t>Uốn ván</t>
  </si>
  <si>
    <t>Bạch hầu - Ho gà - Uốn ván (DPT)</t>
  </si>
  <si>
    <t>Rota</t>
  </si>
  <si>
    <t>Uốn ván - Bạch hầu giảm liều (Td)</t>
  </si>
  <si>
    <t>Nhu cầu vắc xin tiêm bù mũi cho đối tượng thuộc kế hoạch TCMR chưa được tiêm chủng (A) năm 2024</t>
  </si>
  <si>
    <t>Nhu cầu vắc xin gối đầu 6 tháng đầu năm 2026 ©</t>
  </si>
  <si>
    <t>Viêm não Nhật BẢn</t>
  </si>
  <si>
    <t>Nhu cầu vắc xin tiêm bù mũi cho đối tượng thuộc kế hoạch TCMR chưa được tiêm chủng ( A)</t>
  </si>
  <si>
    <t>Nhu cầu vắc xin gối đầu 6 tháng đầu năm 2026 ( C)</t>
  </si>
  <si>
    <t xml:space="preserve">Nhu cầu vắc xin TCMR </t>
  </si>
  <si>
    <t>Nhu cầu vắc xin gối đầu 6 tháng đầu năm 2026 (C)</t>
  </si>
  <si>
    <t>Số vắc xin dự kiến còn tồn năm 2024</t>
  </si>
  <si>
    <t>Nhu cầu vắc xin trong năm: 2025(B)</t>
  </si>
  <si>
    <t>Nhu cầu vắc xin gối đầu 6 tháng đầu năm 2026</t>
  </si>
  <si>
    <t>Phụ lục 1</t>
  </si>
  <si>
    <t>Dự kiến số đối tượng 2025 tỉnh Bắc Ninh</t>
  </si>
  <si>
    <t xml:space="preserve">Huyện/thị xã/thành phố </t>
  </si>
  <si>
    <t>Số trẻ dưới 1 tuổi</t>
  </si>
  <si>
    <t>Số trẻ 18 tháng</t>
  </si>
  <si>
    <t>Số trẻ tiêm vắc xin VNNB 
(1-5 tuổi)</t>
  </si>
  <si>
    <t>Số trẻ 7 tuổi</t>
  </si>
  <si>
    <t>Số phụ nữ có thai</t>
  </si>
  <si>
    <t>Tổng</t>
  </si>
  <si>
    <t xml:space="preserve">Phụ lục 2: Nhu cầu vắc xin TCMR năm 2025 và gối 6 tháng đầu năm 2026
</t>
  </si>
  <si>
    <t>Thành phố Bắc Ninh</t>
  </si>
  <si>
    <t>Huyện Yên Phong</t>
  </si>
  <si>
    <t>Thị xã Quế Võ</t>
  </si>
  <si>
    <t>Huyện Tiên Du</t>
  </si>
  <si>
    <t>Thành phố Từ Sơn</t>
  </si>
  <si>
    <t>Thị xã Thuận Thành</t>
  </si>
  <si>
    <t>Huyện Lương Tài</t>
  </si>
  <si>
    <t>Huyện Gia Bình</t>
  </si>
  <si>
    <t>(Kèm theo Quyết định số:               /QĐ-UBND ngày        /7/2024 của Chủ tịch UBND tỉnh Bắc Ninh)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</si>
</sst>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₫_-;\-* #,##0.00\ _₫_-;_-* &quot;-&quot;??\ _₫_-;_-@_-"/>
    <numFmt numFmtId="165" formatCode="0.0%"/>
    <numFmt numFmtId="166" formatCode="0;[Red]0"/>
    <numFmt numFmtId="167" formatCode="_(* #,##0_);_(* \(#,##0\);_(* &quot;-&quot;??_);_(@_)"/>
    <numFmt numFmtId="168" formatCode="_-* #,##0\ _₫_-;\-* #,##0\ _₫_-;_-* &quot;-&quot;??\ _₫_-;_-@_-"/>
  </numFmts>
  <fonts count="18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Arial"/>
      <family val="2"/>
      <charset val="163"/>
      <scheme val="minor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  <scheme val="maj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i/>
      <sz val="13"/>
      <color theme="1"/>
      <name val="Times New Roman"/>
      <family val="1"/>
    </font>
    <font>
      <i/>
      <sz val="14"/>
      <color theme="1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1" fontId="9" fillId="0" borderId="0" xfId="0" applyNumberFormat="1" applyFont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0" fontId="3" fillId="0" borderId="0" xfId="0" applyFont="1"/>
    <xf numFmtId="1" fontId="3" fillId="0" borderId="0" xfId="0" applyNumberFormat="1" applyFont="1"/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9" fontId="4" fillId="0" borderId="6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/>
    </xf>
    <xf numFmtId="9" fontId="10" fillId="0" borderId="1" xfId="0" applyNumberFormat="1" applyFont="1" applyBorder="1" applyAlignment="1">
      <alignment horizont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" fontId="4" fillId="0" borderId="0" xfId="0" applyNumberFormat="1" applyFont="1"/>
    <xf numFmtId="0" fontId="6" fillId="0" borderId="0" xfId="0" applyFont="1"/>
    <xf numFmtId="0" fontId="7" fillId="0" borderId="0" xfId="0" applyFont="1"/>
    <xf numFmtId="0" fontId="4" fillId="0" borderId="2" xfId="0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9" fontId="4" fillId="2" borderId="1" xfId="0" applyNumberFormat="1" applyFont="1" applyFill="1" applyBorder="1" applyAlignment="1">
      <alignment horizontal="center" wrapText="1"/>
    </xf>
    <xf numFmtId="1" fontId="6" fillId="0" borderId="0" xfId="0" applyNumberFormat="1" applyFont="1"/>
    <xf numFmtId="165" fontId="4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/>
    <xf numFmtId="0" fontId="2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10" fillId="0" borderId="1" xfId="1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7" fontId="10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14" fillId="0" borderId="1" xfId="0" applyNumberFormat="1" applyFont="1" applyBorder="1" applyAlignment="1">
      <alignment horizontal="center" wrapText="1"/>
    </xf>
    <xf numFmtId="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168" fontId="13" fillId="0" borderId="1" xfId="1" applyNumberFormat="1" applyFont="1" applyBorder="1" applyAlignment="1">
      <alignment horizontal="center" vertical="center" wrapText="1"/>
    </xf>
    <xf numFmtId="168" fontId="12" fillId="0" borderId="1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9" xfId="0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</cellXfs>
  <cellStyles count="2">
    <cellStyle name="Bình thường" xfId="0" builtinId="0"/>
    <cellStyle name="Dấu phẩy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zoomScale="125" zoomScaleNormal="125" workbookViewId="0">
      <selection activeCell="D6" sqref="D6"/>
    </sheetView>
  </sheetViews>
  <sheetFormatPr defaultColWidth="8.75" defaultRowHeight="15" x14ac:dyDescent="0.25"/>
  <cols>
    <col min="1" max="1" width="8.75" style="9"/>
    <col min="2" max="2" width="25.125" style="9" customWidth="1"/>
    <col min="3" max="3" width="16.5" style="9" customWidth="1"/>
    <col min="4" max="4" width="17.125" style="9" customWidth="1"/>
    <col min="5" max="5" width="18" style="9" customWidth="1"/>
    <col min="6" max="7" width="17.25" style="9" customWidth="1"/>
    <col min="8" max="16384" width="8.75" style="9"/>
  </cols>
  <sheetData>
    <row r="1" spans="1:7" ht="18.75" x14ac:dyDescent="0.3">
      <c r="A1" s="68" t="s">
        <v>48</v>
      </c>
      <c r="B1" s="68"/>
    </row>
    <row r="2" spans="1:7" ht="18.75" x14ac:dyDescent="0.3">
      <c r="A2" s="69" t="s">
        <v>49</v>
      </c>
      <c r="B2" s="69"/>
      <c r="C2" s="69"/>
      <c r="D2" s="69"/>
      <c r="E2" s="69"/>
      <c r="F2" s="69"/>
      <c r="G2" s="69"/>
    </row>
    <row r="3" spans="1:7" ht="16.5" x14ac:dyDescent="0.25">
      <c r="A3" s="70" t="s">
        <v>66</v>
      </c>
      <c r="B3" s="70"/>
      <c r="C3" s="70"/>
      <c r="D3" s="70"/>
      <c r="E3" s="70"/>
      <c r="F3" s="70"/>
      <c r="G3" s="70"/>
    </row>
    <row r="4" spans="1:7" ht="16.5" x14ac:dyDescent="0.25">
      <c r="A4" s="70"/>
      <c r="B4" s="70"/>
      <c r="C4" s="70"/>
      <c r="D4" s="70"/>
      <c r="E4" s="70"/>
      <c r="F4" s="70"/>
      <c r="G4" s="70"/>
    </row>
    <row r="5" spans="1:7" ht="16.5" x14ac:dyDescent="0.25">
      <c r="A5" s="71"/>
      <c r="B5" s="71"/>
      <c r="C5" s="71"/>
      <c r="D5" s="71"/>
      <c r="E5" s="71"/>
      <c r="F5" s="71"/>
      <c r="G5" s="71"/>
    </row>
    <row r="6" spans="1:7" ht="49.5" x14ac:dyDescent="0.25">
      <c r="A6" s="54"/>
      <c r="B6" s="54" t="s">
        <v>50</v>
      </c>
      <c r="C6" s="54" t="s">
        <v>51</v>
      </c>
      <c r="D6" s="54" t="s">
        <v>52</v>
      </c>
      <c r="E6" s="54" t="s">
        <v>53</v>
      </c>
      <c r="F6" s="54" t="s">
        <v>54</v>
      </c>
      <c r="G6" s="54" t="s">
        <v>55</v>
      </c>
    </row>
    <row r="7" spans="1:7" ht="35.25" customHeight="1" x14ac:dyDescent="0.25">
      <c r="A7" s="55">
        <v>1</v>
      </c>
      <c r="B7" s="55" t="s">
        <v>58</v>
      </c>
      <c r="C7" s="66">
        <v>3676</v>
      </c>
      <c r="D7" s="66">
        <v>3579</v>
      </c>
      <c r="E7" s="66">
        <v>3681</v>
      </c>
      <c r="F7" s="66">
        <v>4191</v>
      </c>
      <c r="G7" s="66">
        <v>3676</v>
      </c>
    </row>
    <row r="8" spans="1:7" ht="35.25" customHeight="1" x14ac:dyDescent="0.25">
      <c r="A8" s="55">
        <v>2</v>
      </c>
      <c r="B8" s="55" t="s">
        <v>59</v>
      </c>
      <c r="C8" s="66">
        <v>2458</v>
      </c>
      <c r="D8" s="66">
        <v>2473</v>
      </c>
      <c r="E8" s="66">
        <v>2435</v>
      </c>
      <c r="F8" s="66">
        <v>3191</v>
      </c>
      <c r="G8" s="66">
        <v>2396</v>
      </c>
    </row>
    <row r="9" spans="1:7" ht="35.25" customHeight="1" x14ac:dyDescent="0.25">
      <c r="A9" s="55">
        <v>3</v>
      </c>
      <c r="B9" s="55" t="s">
        <v>60</v>
      </c>
      <c r="C9" s="66">
        <v>2846</v>
      </c>
      <c r="D9" s="66">
        <v>3007</v>
      </c>
      <c r="E9" s="66">
        <v>2928</v>
      </c>
      <c r="F9" s="66">
        <v>3786</v>
      </c>
      <c r="G9" s="66">
        <v>3002</v>
      </c>
    </row>
    <row r="10" spans="1:7" ht="35.25" customHeight="1" x14ac:dyDescent="0.25">
      <c r="A10" s="55">
        <v>4</v>
      </c>
      <c r="B10" s="55" t="s">
        <v>61</v>
      </c>
      <c r="C10" s="66">
        <v>2460</v>
      </c>
      <c r="D10" s="66">
        <v>2420</v>
      </c>
      <c r="E10" s="66">
        <v>2385</v>
      </c>
      <c r="F10" s="66">
        <v>3045</v>
      </c>
      <c r="G10" s="66">
        <v>2330</v>
      </c>
    </row>
    <row r="11" spans="1:7" ht="35.25" customHeight="1" x14ac:dyDescent="0.25">
      <c r="A11" s="55">
        <v>5</v>
      </c>
      <c r="B11" s="55" t="s">
        <v>62</v>
      </c>
      <c r="C11" s="66">
        <v>2215</v>
      </c>
      <c r="D11" s="66">
        <v>2280</v>
      </c>
      <c r="E11" s="66">
        <v>2230</v>
      </c>
      <c r="F11" s="66">
        <v>2554</v>
      </c>
      <c r="G11" s="66">
        <v>2180</v>
      </c>
    </row>
    <row r="12" spans="1:7" ht="35.25" customHeight="1" x14ac:dyDescent="0.25">
      <c r="A12" s="55">
        <v>6</v>
      </c>
      <c r="B12" s="55" t="s">
        <v>63</v>
      </c>
      <c r="C12" s="66">
        <v>2577</v>
      </c>
      <c r="D12" s="66">
        <v>2688</v>
      </c>
      <c r="E12" s="66">
        <v>2400</v>
      </c>
      <c r="F12" s="66">
        <v>2000</v>
      </c>
      <c r="G12" s="66">
        <v>2591</v>
      </c>
    </row>
    <row r="13" spans="1:7" ht="35.25" customHeight="1" x14ac:dyDescent="0.25">
      <c r="A13" s="55">
        <v>7</v>
      </c>
      <c r="B13" s="55" t="s">
        <v>64</v>
      </c>
      <c r="C13" s="66">
        <v>1662</v>
      </c>
      <c r="D13" s="66">
        <v>1487</v>
      </c>
      <c r="E13" s="66">
        <v>1674</v>
      </c>
      <c r="F13" s="66">
        <v>1763</v>
      </c>
      <c r="G13" s="66">
        <v>1664</v>
      </c>
    </row>
    <row r="14" spans="1:7" ht="35.25" customHeight="1" x14ac:dyDescent="0.25">
      <c r="A14" s="55">
        <v>8</v>
      </c>
      <c r="B14" s="55" t="s">
        <v>65</v>
      </c>
      <c r="C14" s="66">
        <v>1560</v>
      </c>
      <c r="D14" s="66">
        <v>1565</v>
      </c>
      <c r="E14" s="66">
        <v>1545</v>
      </c>
      <c r="F14" s="66">
        <v>1675</v>
      </c>
      <c r="G14" s="66">
        <v>1520</v>
      </c>
    </row>
    <row r="15" spans="1:7" ht="35.25" customHeight="1" x14ac:dyDescent="0.25">
      <c r="A15" s="54"/>
      <c r="B15" s="54" t="s">
        <v>56</v>
      </c>
      <c r="C15" s="67">
        <f>SUM(C7:C14)</f>
        <v>19454</v>
      </c>
      <c r="D15" s="67">
        <f t="shared" ref="D15" si="0">SUM(D7:D14)</f>
        <v>19499</v>
      </c>
      <c r="E15" s="67">
        <f>SUM(E7:E14)</f>
        <v>19278</v>
      </c>
      <c r="F15" s="67">
        <f>SUM(F7:F14)</f>
        <v>22205</v>
      </c>
      <c r="G15" s="67">
        <f>SUM(G7:G14)</f>
        <v>19359</v>
      </c>
    </row>
  </sheetData>
  <mergeCells count="5">
    <mergeCell ref="A1:B1"/>
    <mergeCell ref="A2:G2"/>
    <mergeCell ref="A4:G4"/>
    <mergeCell ref="A5:G5"/>
    <mergeCell ref="A3:G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AC17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W20" sqref="W20"/>
    </sheetView>
  </sheetViews>
  <sheetFormatPr defaultColWidth="9.125" defaultRowHeight="15.75" x14ac:dyDescent="0.25"/>
  <cols>
    <col min="1" max="2" width="9.125" style="24"/>
    <col min="3" max="3" width="20.375" style="24" customWidth="1"/>
    <col min="4" max="21" width="9.125" style="24"/>
    <col min="22" max="25" width="9.125" style="26"/>
    <col min="26" max="26" width="9.125" style="27"/>
    <col min="27" max="16384" width="9.125" style="24"/>
  </cols>
  <sheetData>
    <row r="2" spans="2:29" ht="15.75" customHeight="1" x14ac:dyDescent="0.25">
      <c r="B2" s="98" t="s">
        <v>0</v>
      </c>
      <c r="C2" s="91" t="s">
        <v>1</v>
      </c>
      <c r="D2" s="95" t="s">
        <v>2</v>
      </c>
      <c r="E2" s="96"/>
      <c r="F2" s="96"/>
      <c r="G2" s="96"/>
      <c r="H2" s="96"/>
      <c r="I2" s="96"/>
      <c r="J2" s="97"/>
      <c r="K2" s="95" t="s">
        <v>46</v>
      </c>
      <c r="L2" s="96"/>
      <c r="M2" s="96"/>
      <c r="N2" s="96"/>
      <c r="O2" s="96"/>
      <c r="P2" s="96"/>
      <c r="Q2" s="97"/>
      <c r="R2" s="95" t="s">
        <v>47</v>
      </c>
      <c r="S2" s="96"/>
      <c r="T2" s="96"/>
      <c r="U2" s="96"/>
      <c r="V2" s="96"/>
      <c r="W2" s="96"/>
      <c r="X2" s="97"/>
      <c r="Y2" s="93" t="s">
        <v>5</v>
      </c>
      <c r="Z2" s="93" t="s">
        <v>6</v>
      </c>
    </row>
    <row r="3" spans="2:29" ht="63" x14ac:dyDescent="0.25">
      <c r="B3" s="98"/>
      <c r="C3" s="91"/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5" t="s">
        <v>13</v>
      </c>
      <c r="K3" s="15" t="s">
        <v>7</v>
      </c>
      <c r="L3" s="15" t="s">
        <v>8</v>
      </c>
      <c r="M3" s="15" t="s">
        <v>9</v>
      </c>
      <c r="N3" s="15" t="s">
        <v>10</v>
      </c>
      <c r="O3" s="15" t="s">
        <v>14</v>
      </c>
      <c r="P3" s="15" t="s">
        <v>12</v>
      </c>
      <c r="Q3" s="15" t="s">
        <v>13</v>
      </c>
      <c r="R3" s="15" t="s">
        <v>7</v>
      </c>
      <c r="S3" s="15" t="s">
        <v>8</v>
      </c>
      <c r="T3" s="15" t="s">
        <v>9</v>
      </c>
      <c r="U3" s="15" t="s">
        <v>10</v>
      </c>
      <c r="V3" s="15" t="s">
        <v>14</v>
      </c>
      <c r="W3" s="15" t="s">
        <v>12</v>
      </c>
      <c r="X3" s="15" t="s">
        <v>13</v>
      </c>
      <c r="Y3" s="94"/>
      <c r="Z3" s="94"/>
    </row>
    <row r="4" spans="2:29" ht="31.5" x14ac:dyDescent="0.25">
      <c r="B4" s="98"/>
      <c r="C4" s="91"/>
      <c r="D4" s="15">
        <v>1</v>
      </c>
      <c r="E4" s="15">
        <v>2</v>
      </c>
      <c r="F4" s="15">
        <v>3</v>
      </c>
      <c r="G4" s="15">
        <v>4</v>
      </c>
      <c r="H4" s="15" t="s">
        <v>15</v>
      </c>
      <c r="I4" s="15" t="s">
        <v>16</v>
      </c>
      <c r="J4" s="15" t="s">
        <v>17</v>
      </c>
      <c r="K4" s="15">
        <v>6</v>
      </c>
      <c r="L4" s="15">
        <v>7</v>
      </c>
      <c r="M4" s="15">
        <v>8</v>
      </c>
      <c r="N4" s="15">
        <v>9</v>
      </c>
      <c r="O4" s="15" t="s">
        <v>18</v>
      </c>
      <c r="P4" s="15" t="s">
        <v>19</v>
      </c>
      <c r="Q4" s="15" t="s">
        <v>20</v>
      </c>
      <c r="R4" s="15">
        <v>11</v>
      </c>
      <c r="S4" s="15">
        <v>12</v>
      </c>
      <c r="T4" s="15">
        <v>13</v>
      </c>
      <c r="U4" s="15">
        <v>14</v>
      </c>
      <c r="V4" s="15" t="s">
        <v>21</v>
      </c>
      <c r="W4" s="15" t="s">
        <v>22</v>
      </c>
      <c r="X4" s="15" t="s">
        <v>23</v>
      </c>
      <c r="Y4" s="15" t="s">
        <v>24</v>
      </c>
      <c r="Z4" s="15" t="s">
        <v>25</v>
      </c>
    </row>
    <row r="5" spans="2:29" ht="24.75" customHeight="1" x14ac:dyDescent="0.25">
      <c r="B5" s="16">
        <v>1</v>
      </c>
      <c r="C5" s="20" t="s">
        <v>26</v>
      </c>
      <c r="D5" s="16">
        <v>0</v>
      </c>
      <c r="E5" s="16">
        <v>95</v>
      </c>
      <c r="F5" s="16">
        <v>1.05</v>
      </c>
      <c r="G5" s="16">
        <v>1</v>
      </c>
      <c r="H5" s="21">
        <v>0</v>
      </c>
      <c r="I5" s="21">
        <v>0</v>
      </c>
      <c r="J5" s="21">
        <v>0</v>
      </c>
      <c r="K5" s="16">
        <v>1200</v>
      </c>
      <c r="L5" s="16">
        <v>95</v>
      </c>
      <c r="M5" s="16">
        <v>1.05</v>
      </c>
      <c r="N5" s="16">
        <v>1</v>
      </c>
      <c r="O5" s="21">
        <f>K5*L5*M5*N5/100</f>
        <v>1197</v>
      </c>
      <c r="P5" s="16">
        <v>0</v>
      </c>
      <c r="Q5" s="21">
        <f>O5-P5</f>
        <v>1197</v>
      </c>
      <c r="R5" s="16">
        <v>600</v>
      </c>
      <c r="S5" s="16">
        <v>95</v>
      </c>
      <c r="T5" s="16">
        <v>1.05</v>
      </c>
      <c r="U5" s="16">
        <v>1</v>
      </c>
      <c r="V5" s="21">
        <f>R5*S5*T5*U5/100</f>
        <v>598.5</v>
      </c>
      <c r="W5" s="21">
        <v>0</v>
      </c>
      <c r="X5" s="21">
        <f>V5-W5</f>
        <v>598.5</v>
      </c>
      <c r="Y5" s="21">
        <v>800</v>
      </c>
      <c r="Z5" s="23">
        <f>J5+Q5+X5-Y5</f>
        <v>995.5</v>
      </c>
      <c r="AC5" s="25"/>
    </row>
    <row r="6" spans="2:29" ht="24.75" customHeight="1" x14ac:dyDescent="0.25">
      <c r="B6" s="16">
        <v>2</v>
      </c>
      <c r="C6" s="20" t="s">
        <v>27</v>
      </c>
      <c r="D6" s="16">
        <v>0</v>
      </c>
      <c r="E6" s="16">
        <v>98</v>
      </c>
      <c r="F6" s="16">
        <v>1.8</v>
      </c>
      <c r="G6" s="16">
        <v>1</v>
      </c>
      <c r="H6" s="21">
        <f>D6*E6*F6*G6/100</f>
        <v>0</v>
      </c>
      <c r="I6" s="21">
        <v>0</v>
      </c>
      <c r="J6" s="21">
        <f>H6-I6</f>
        <v>0</v>
      </c>
      <c r="K6" s="16">
        <v>1560</v>
      </c>
      <c r="L6" s="16">
        <v>98</v>
      </c>
      <c r="M6" s="16">
        <v>1.8</v>
      </c>
      <c r="N6" s="16">
        <v>1</v>
      </c>
      <c r="O6" s="21">
        <f t="shared" ref="O6:O16" si="0">K6*L6*M6*N6/100</f>
        <v>2751.84</v>
      </c>
      <c r="P6" s="16">
        <v>470</v>
      </c>
      <c r="Q6" s="21">
        <f t="shared" ref="Q6:Q16" si="1">O6-P6</f>
        <v>2281.84</v>
      </c>
      <c r="R6" s="16">
        <v>778</v>
      </c>
      <c r="S6" s="16">
        <v>98</v>
      </c>
      <c r="T6" s="16">
        <v>1.8</v>
      </c>
      <c r="U6" s="16">
        <v>1</v>
      </c>
      <c r="V6" s="21">
        <f t="shared" ref="V6:V16" si="2">R6*S6*T6*U6/100</f>
        <v>1372.3920000000001</v>
      </c>
      <c r="W6" s="21">
        <v>330</v>
      </c>
      <c r="X6" s="21">
        <f t="shared" ref="X6:X16" si="3">V6-W6</f>
        <v>1042.3920000000001</v>
      </c>
      <c r="Y6" s="21">
        <v>1200</v>
      </c>
      <c r="Z6" s="23">
        <f t="shared" ref="Z6:Z16" si="4">J6+Q6+X6-Y6</f>
        <v>2124.232</v>
      </c>
      <c r="AC6" s="25"/>
    </row>
    <row r="7" spans="2:29" ht="24.75" customHeight="1" x14ac:dyDescent="0.25">
      <c r="B7" s="16">
        <v>3</v>
      </c>
      <c r="C7" s="20" t="s">
        <v>28</v>
      </c>
      <c r="D7" s="16">
        <v>60</v>
      </c>
      <c r="E7" s="16">
        <v>98</v>
      </c>
      <c r="F7" s="16">
        <v>1.05</v>
      </c>
      <c r="G7" s="16">
        <v>3</v>
      </c>
      <c r="H7" s="21">
        <f t="shared" ref="H7:H16" si="5">D7*E7*F7*G7/100</f>
        <v>185.22</v>
      </c>
      <c r="I7" s="21">
        <v>0</v>
      </c>
      <c r="J7" s="21">
        <f t="shared" ref="J7:J16" si="6">H7-I7</f>
        <v>185.22</v>
      </c>
      <c r="K7" s="16">
        <v>1560</v>
      </c>
      <c r="L7" s="16">
        <v>98</v>
      </c>
      <c r="M7" s="16">
        <v>1.05</v>
      </c>
      <c r="N7" s="16">
        <v>3</v>
      </c>
      <c r="O7" s="21">
        <f t="shared" si="0"/>
        <v>4815.72</v>
      </c>
      <c r="P7" s="16">
        <v>1668</v>
      </c>
      <c r="Q7" s="21">
        <f t="shared" si="1"/>
        <v>3147.7200000000003</v>
      </c>
      <c r="R7" s="16">
        <v>778</v>
      </c>
      <c r="S7" s="16">
        <v>98</v>
      </c>
      <c r="T7" s="16">
        <v>1.05</v>
      </c>
      <c r="U7" s="16">
        <v>3</v>
      </c>
      <c r="V7" s="21">
        <f t="shared" si="2"/>
        <v>2401.6859999999997</v>
      </c>
      <c r="W7" s="21">
        <v>826</v>
      </c>
      <c r="X7" s="21">
        <f t="shared" si="3"/>
        <v>1575.6859999999997</v>
      </c>
      <c r="Y7" s="21">
        <v>1500</v>
      </c>
      <c r="Z7" s="23">
        <f t="shared" si="4"/>
        <v>3408.6260000000002</v>
      </c>
      <c r="AC7" s="25"/>
    </row>
    <row r="8" spans="2:29" ht="24.75" customHeight="1" x14ac:dyDescent="0.25">
      <c r="B8" s="16">
        <v>4</v>
      </c>
      <c r="C8" s="20" t="s">
        <v>29</v>
      </c>
      <c r="D8" s="16">
        <v>60</v>
      </c>
      <c r="E8" s="16">
        <v>98</v>
      </c>
      <c r="F8" s="16">
        <v>1.6</v>
      </c>
      <c r="G8" s="16">
        <v>3</v>
      </c>
      <c r="H8" s="21">
        <f t="shared" si="5"/>
        <v>282.24</v>
      </c>
      <c r="I8" s="21">
        <v>0</v>
      </c>
      <c r="J8" s="21">
        <f t="shared" si="6"/>
        <v>282.24</v>
      </c>
      <c r="K8" s="16">
        <v>1560</v>
      </c>
      <c r="L8" s="16">
        <v>98</v>
      </c>
      <c r="M8" s="16">
        <v>1.6</v>
      </c>
      <c r="N8" s="16">
        <v>3</v>
      </c>
      <c r="O8" s="21">
        <f t="shared" si="0"/>
        <v>7338.24</v>
      </c>
      <c r="P8" s="16">
        <v>2620</v>
      </c>
      <c r="Q8" s="21">
        <f t="shared" si="1"/>
        <v>4718.24</v>
      </c>
      <c r="R8" s="16">
        <v>778</v>
      </c>
      <c r="S8" s="16">
        <v>98</v>
      </c>
      <c r="T8" s="16">
        <v>1.6</v>
      </c>
      <c r="U8" s="16">
        <v>3</v>
      </c>
      <c r="V8" s="21">
        <f t="shared" si="2"/>
        <v>3659.712</v>
      </c>
      <c r="W8" s="21">
        <v>1240</v>
      </c>
      <c r="X8" s="21">
        <f t="shared" si="3"/>
        <v>2419.712</v>
      </c>
      <c r="Y8" s="21">
        <v>1800</v>
      </c>
      <c r="Z8" s="23">
        <f t="shared" si="4"/>
        <v>5620.1919999999991</v>
      </c>
      <c r="AC8" s="25"/>
    </row>
    <row r="9" spans="2:29" ht="24.75" customHeight="1" x14ac:dyDescent="0.25">
      <c r="B9" s="16">
        <v>5</v>
      </c>
      <c r="C9" s="20" t="s">
        <v>30</v>
      </c>
      <c r="D9" s="16">
        <v>60</v>
      </c>
      <c r="E9" s="16">
        <v>98</v>
      </c>
      <c r="F9" s="16">
        <v>1.5</v>
      </c>
      <c r="G9" s="16">
        <v>2</v>
      </c>
      <c r="H9" s="21">
        <f t="shared" si="5"/>
        <v>176.4</v>
      </c>
      <c r="I9" s="21">
        <v>0</v>
      </c>
      <c r="J9" s="21">
        <f t="shared" si="6"/>
        <v>176.4</v>
      </c>
      <c r="K9" s="16">
        <v>1560</v>
      </c>
      <c r="L9" s="16">
        <v>98</v>
      </c>
      <c r="M9" s="16">
        <v>1.5</v>
      </c>
      <c r="N9" s="16">
        <v>2</v>
      </c>
      <c r="O9" s="21">
        <f t="shared" si="0"/>
        <v>4586.3999999999996</v>
      </c>
      <c r="P9" s="16">
        <v>2450</v>
      </c>
      <c r="Q9" s="21">
        <f t="shared" si="1"/>
        <v>2136.3999999999996</v>
      </c>
      <c r="R9" s="16">
        <v>778</v>
      </c>
      <c r="S9" s="16">
        <v>98</v>
      </c>
      <c r="T9" s="16">
        <v>1.5</v>
      </c>
      <c r="U9" s="16">
        <v>2</v>
      </c>
      <c r="V9" s="21">
        <f t="shared" si="2"/>
        <v>2287.3200000000002</v>
      </c>
      <c r="W9" s="21">
        <v>1220</v>
      </c>
      <c r="X9" s="21">
        <f t="shared" si="3"/>
        <v>1067.3200000000002</v>
      </c>
      <c r="Y9" s="21">
        <v>900</v>
      </c>
      <c r="Z9" s="23">
        <f t="shared" si="4"/>
        <v>2480.12</v>
      </c>
      <c r="AC9" s="25"/>
    </row>
    <row r="10" spans="2:29" ht="24.75" customHeight="1" x14ac:dyDescent="0.25">
      <c r="B10" s="16">
        <v>6</v>
      </c>
      <c r="C10" s="20" t="s">
        <v>31</v>
      </c>
      <c r="D10" s="16">
        <v>10</v>
      </c>
      <c r="E10" s="16">
        <v>98</v>
      </c>
      <c r="F10" s="16">
        <v>1.5</v>
      </c>
      <c r="G10" s="16">
        <v>1</v>
      </c>
      <c r="H10" s="21">
        <f t="shared" si="5"/>
        <v>14.7</v>
      </c>
      <c r="I10" s="21">
        <v>0</v>
      </c>
      <c r="J10" s="21">
        <f t="shared" si="6"/>
        <v>14.7</v>
      </c>
      <c r="K10" s="16">
        <v>1560</v>
      </c>
      <c r="L10" s="16">
        <v>98</v>
      </c>
      <c r="M10" s="16">
        <v>1.5</v>
      </c>
      <c r="N10" s="16">
        <v>1</v>
      </c>
      <c r="O10" s="21">
        <f t="shared" si="0"/>
        <v>2293.1999999999998</v>
      </c>
      <c r="P10" s="16">
        <v>90</v>
      </c>
      <c r="Q10" s="21">
        <f t="shared" si="1"/>
        <v>2203.1999999999998</v>
      </c>
      <c r="R10" s="16">
        <v>778</v>
      </c>
      <c r="S10" s="16">
        <v>98</v>
      </c>
      <c r="T10" s="16">
        <v>1.5</v>
      </c>
      <c r="U10" s="16">
        <v>1</v>
      </c>
      <c r="V10" s="21">
        <f t="shared" si="2"/>
        <v>1143.6600000000001</v>
      </c>
      <c r="W10" s="21">
        <v>50</v>
      </c>
      <c r="X10" s="21">
        <f t="shared" si="3"/>
        <v>1093.6600000000001</v>
      </c>
      <c r="Y10" s="21">
        <v>1100</v>
      </c>
      <c r="Z10" s="23">
        <f t="shared" si="4"/>
        <v>2211.5599999999995</v>
      </c>
      <c r="AC10" s="25"/>
    </row>
    <row r="11" spans="2:29" ht="24.75" customHeight="1" x14ac:dyDescent="0.25">
      <c r="B11" s="16">
        <v>7</v>
      </c>
      <c r="C11" s="20" t="s">
        <v>32</v>
      </c>
      <c r="D11" s="16">
        <v>50</v>
      </c>
      <c r="E11" s="16">
        <v>95</v>
      </c>
      <c r="F11" s="16">
        <v>1.5</v>
      </c>
      <c r="G11" s="16">
        <v>1</v>
      </c>
      <c r="H11" s="21">
        <f t="shared" si="5"/>
        <v>71.25</v>
      </c>
      <c r="I11" s="21">
        <v>0</v>
      </c>
      <c r="J11" s="21">
        <f t="shared" si="6"/>
        <v>71.25</v>
      </c>
      <c r="K11" s="16">
        <v>1565</v>
      </c>
      <c r="L11" s="16">
        <v>95</v>
      </c>
      <c r="M11" s="16">
        <v>1.5</v>
      </c>
      <c r="N11" s="16">
        <v>1</v>
      </c>
      <c r="O11" s="21">
        <f t="shared" si="0"/>
        <v>2230.125</v>
      </c>
      <c r="P11" s="16">
        <v>0</v>
      </c>
      <c r="Q11" s="21">
        <f t="shared" si="1"/>
        <v>2230.125</v>
      </c>
      <c r="R11" s="16">
        <v>780</v>
      </c>
      <c r="S11" s="16">
        <v>95</v>
      </c>
      <c r="T11" s="16">
        <v>1.5</v>
      </c>
      <c r="U11" s="16">
        <v>1</v>
      </c>
      <c r="V11" s="21">
        <f t="shared" si="2"/>
        <v>1111.5</v>
      </c>
      <c r="W11" s="21">
        <v>0</v>
      </c>
      <c r="X11" s="21">
        <f t="shared" si="3"/>
        <v>1111.5</v>
      </c>
      <c r="Y11" s="21">
        <v>1200</v>
      </c>
      <c r="Z11" s="23">
        <f t="shared" si="4"/>
        <v>2212.875</v>
      </c>
      <c r="AC11" s="25"/>
    </row>
    <row r="12" spans="2:29" s="26" customFormat="1" ht="24.75" customHeight="1" x14ac:dyDescent="0.25">
      <c r="B12" s="16">
        <v>8</v>
      </c>
      <c r="C12" s="20" t="s">
        <v>33</v>
      </c>
      <c r="D12" s="16">
        <v>50</v>
      </c>
      <c r="E12" s="16">
        <v>95</v>
      </c>
      <c r="F12" s="16">
        <v>1.5</v>
      </c>
      <c r="G12" s="16">
        <v>3</v>
      </c>
      <c r="H12" s="21">
        <f t="shared" si="5"/>
        <v>213.75</v>
      </c>
      <c r="I12" s="21">
        <v>0</v>
      </c>
      <c r="J12" s="21">
        <f t="shared" si="6"/>
        <v>213.75</v>
      </c>
      <c r="K12" s="16">
        <v>1545</v>
      </c>
      <c r="L12" s="16">
        <v>95</v>
      </c>
      <c r="M12" s="16">
        <v>1.5</v>
      </c>
      <c r="N12" s="16">
        <v>3</v>
      </c>
      <c r="O12" s="21">
        <f t="shared" si="0"/>
        <v>6604.875</v>
      </c>
      <c r="P12" s="16">
        <v>300</v>
      </c>
      <c r="Q12" s="21">
        <f t="shared" si="1"/>
        <v>6304.875</v>
      </c>
      <c r="R12" s="16">
        <v>775</v>
      </c>
      <c r="S12" s="16">
        <v>95</v>
      </c>
      <c r="T12" s="16">
        <v>1.5</v>
      </c>
      <c r="U12" s="16">
        <v>3</v>
      </c>
      <c r="V12" s="21">
        <f t="shared" si="2"/>
        <v>3313.125</v>
      </c>
      <c r="W12" s="21">
        <v>160</v>
      </c>
      <c r="X12" s="21">
        <f t="shared" si="3"/>
        <v>3153.125</v>
      </c>
      <c r="Y12" s="21">
        <v>3000</v>
      </c>
      <c r="Z12" s="23">
        <f t="shared" si="4"/>
        <v>6671.75</v>
      </c>
      <c r="AC12" s="25"/>
    </row>
    <row r="13" spans="2:29" ht="24.75" customHeight="1" x14ac:dyDescent="0.25">
      <c r="B13" s="16">
        <v>9</v>
      </c>
      <c r="C13" s="20" t="s">
        <v>34</v>
      </c>
      <c r="D13" s="16">
        <v>70</v>
      </c>
      <c r="E13" s="16">
        <v>95</v>
      </c>
      <c r="F13" s="16">
        <v>1.7</v>
      </c>
      <c r="G13" s="16">
        <v>2</v>
      </c>
      <c r="H13" s="21">
        <f t="shared" si="5"/>
        <v>226.1</v>
      </c>
      <c r="I13" s="21">
        <v>0</v>
      </c>
      <c r="J13" s="21">
        <f t="shared" si="6"/>
        <v>226.1</v>
      </c>
      <c r="K13" s="16">
        <v>1520</v>
      </c>
      <c r="L13" s="16">
        <v>95</v>
      </c>
      <c r="M13" s="16">
        <v>1.7</v>
      </c>
      <c r="N13" s="16">
        <v>2</v>
      </c>
      <c r="O13" s="21">
        <f t="shared" si="0"/>
        <v>4909.6000000000004</v>
      </c>
      <c r="P13" s="16">
        <v>1540</v>
      </c>
      <c r="Q13" s="21">
        <f t="shared" si="1"/>
        <v>3369.6000000000004</v>
      </c>
      <c r="R13" s="16">
        <v>765</v>
      </c>
      <c r="S13" s="16">
        <v>95</v>
      </c>
      <c r="T13" s="16">
        <v>1.7</v>
      </c>
      <c r="U13" s="16">
        <v>2</v>
      </c>
      <c r="V13" s="21">
        <f t="shared" si="2"/>
        <v>2470.9499999999998</v>
      </c>
      <c r="W13" s="21">
        <v>880</v>
      </c>
      <c r="X13" s="21">
        <f t="shared" si="3"/>
        <v>1590.9499999999998</v>
      </c>
      <c r="Y13" s="21">
        <v>1680</v>
      </c>
      <c r="Z13" s="23">
        <f t="shared" si="4"/>
        <v>3506.6499999999996</v>
      </c>
      <c r="AC13" s="25"/>
    </row>
    <row r="14" spans="2:29" ht="24.75" customHeight="1" x14ac:dyDescent="0.25">
      <c r="B14" s="16">
        <v>10</v>
      </c>
      <c r="C14" s="20" t="s">
        <v>35</v>
      </c>
      <c r="D14" s="16">
        <v>50</v>
      </c>
      <c r="E14" s="16">
        <v>96</v>
      </c>
      <c r="F14" s="16">
        <v>2</v>
      </c>
      <c r="G14" s="16">
        <v>1</v>
      </c>
      <c r="H14" s="21">
        <f t="shared" si="5"/>
        <v>96</v>
      </c>
      <c r="I14" s="21">
        <v>0</v>
      </c>
      <c r="J14" s="21">
        <f t="shared" si="6"/>
        <v>96</v>
      </c>
      <c r="K14" s="16">
        <v>1565</v>
      </c>
      <c r="L14" s="16">
        <v>95</v>
      </c>
      <c r="M14" s="16">
        <v>2</v>
      </c>
      <c r="N14" s="16">
        <v>1</v>
      </c>
      <c r="O14" s="21">
        <f t="shared" si="0"/>
        <v>2973.5</v>
      </c>
      <c r="P14" s="16">
        <v>0</v>
      </c>
      <c r="Q14" s="21">
        <f t="shared" si="1"/>
        <v>2973.5</v>
      </c>
      <c r="R14" s="16">
        <v>780</v>
      </c>
      <c r="S14" s="16">
        <v>95</v>
      </c>
      <c r="T14" s="16">
        <v>2</v>
      </c>
      <c r="U14" s="16">
        <v>1</v>
      </c>
      <c r="V14" s="21">
        <f t="shared" si="2"/>
        <v>1482</v>
      </c>
      <c r="W14" s="21">
        <v>0</v>
      </c>
      <c r="X14" s="21">
        <f t="shared" si="3"/>
        <v>1482</v>
      </c>
      <c r="Y14" s="21">
        <v>1680</v>
      </c>
      <c r="Z14" s="23">
        <f t="shared" si="4"/>
        <v>2871.5</v>
      </c>
      <c r="AC14" s="25"/>
    </row>
    <row r="15" spans="2:29" ht="24.75" customHeight="1" x14ac:dyDescent="0.25">
      <c r="B15" s="16">
        <v>11</v>
      </c>
      <c r="C15" s="20" t="s">
        <v>36</v>
      </c>
      <c r="D15" s="16">
        <v>0</v>
      </c>
      <c r="E15" s="16">
        <v>95</v>
      </c>
      <c r="F15" s="16">
        <v>1.05</v>
      </c>
      <c r="G15" s="16">
        <v>2</v>
      </c>
      <c r="H15" s="21">
        <f t="shared" si="5"/>
        <v>0</v>
      </c>
      <c r="I15" s="21">
        <v>0</v>
      </c>
      <c r="J15" s="21">
        <f t="shared" si="6"/>
        <v>0</v>
      </c>
      <c r="K15" s="16">
        <v>1560</v>
      </c>
      <c r="L15" s="16">
        <v>95</v>
      </c>
      <c r="M15" s="16">
        <v>1.05</v>
      </c>
      <c r="N15" s="16">
        <v>2</v>
      </c>
      <c r="O15" s="21">
        <f t="shared" si="0"/>
        <v>3112.2</v>
      </c>
      <c r="P15" s="16">
        <v>68</v>
      </c>
      <c r="Q15" s="21">
        <f t="shared" si="1"/>
        <v>3044.2</v>
      </c>
      <c r="R15" s="16">
        <v>778</v>
      </c>
      <c r="S15" s="16">
        <v>95</v>
      </c>
      <c r="T15" s="16">
        <v>1.05</v>
      </c>
      <c r="U15" s="16">
        <v>2</v>
      </c>
      <c r="V15" s="21">
        <f t="shared" si="2"/>
        <v>1552.11</v>
      </c>
      <c r="W15" s="21">
        <v>26</v>
      </c>
      <c r="X15" s="21">
        <f t="shared" si="3"/>
        <v>1526.11</v>
      </c>
      <c r="Y15" s="21">
        <v>1500</v>
      </c>
      <c r="Z15" s="23">
        <f t="shared" si="4"/>
        <v>3070.3099999999995</v>
      </c>
      <c r="AC15" s="25"/>
    </row>
    <row r="16" spans="2:29" ht="24.75" customHeight="1" x14ac:dyDescent="0.25">
      <c r="B16" s="16">
        <v>12</v>
      </c>
      <c r="C16" s="20" t="s">
        <v>37</v>
      </c>
      <c r="D16" s="16">
        <v>0</v>
      </c>
      <c r="E16" s="16">
        <v>90</v>
      </c>
      <c r="F16" s="16">
        <v>1.5</v>
      </c>
      <c r="G16" s="16">
        <v>1</v>
      </c>
      <c r="H16" s="21">
        <f t="shared" si="5"/>
        <v>0</v>
      </c>
      <c r="I16" s="21">
        <v>0</v>
      </c>
      <c r="J16" s="21">
        <f t="shared" si="6"/>
        <v>0</v>
      </c>
      <c r="K16" s="16">
        <v>1675</v>
      </c>
      <c r="L16" s="16">
        <v>90</v>
      </c>
      <c r="M16" s="16">
        <v>1.5</v>
      </c>
      <c r="N16" s="16">
        <v>1</v>
      </c>
      <c r="O16" s="21">
        <f t="shared" si="0"/>
        <v>2261.25</v>
      </c>
      <c r="P16" s="16">
        <v>260</v>
      </c>
      <c r="Q16" s="21">
        <f t="shared" si="1"/>
        <v>2001.25</v>
      </c>
      <c r="R16" s="16">
        <v>825</v>
      </c>
      <c r="S16" s="16">
        <v>90</v>
      </c>
      <c r="T16" s="16">
        <v>1.5</v>
      </c>
      <c r="U16" s="16">
        <v>1</v>
      </c>
      <c r="V16" s="21">
        <f t="shared" si="2"/>
        <v>1113.75</v>
      </c>
      <c r="W16" s="21">
        <v>120</v>
      </c>
      <c r="X16" s="21">
        <f t="shared" si="3"/>
        <v>993.75</v>
      </c>
      <c r="Y16" s="21">
        <v>0</v>
      </c>
      <c r="Z16" s="23">
        <f t="shared" si="4"/>
        <v>2995</v>
      </c>
      <c r="AC16" s="25"/>
    </row>
    <row r="17" spans="15:17" x14ac:dyDescent="0.25">
      <c r="O17" s="26"/>
      <c r="P17" s="26"/>
      <c r="Q17" s="26"/>
    </row>
  </sheetData>
  <mergeCells count="7">
    <mergeCell ref="Z2:Z3"/>
    <mergeCell ref="B2:B4"/>
    <mergeCell ref="C2:C4"/>
    <mergeCell ref="D2:J2"/>
    <mergeCell ref="K2:Q2"/>
    <mergeCell ref="R2:X2"/>
    <mergeCell ref="Y2:Y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Z5"/>
  <sheetViews>
    <sheetView workbookViewId="0">
      <selection activeCell="G15" sqref="G15"/>
    </sheetView>
  </sheetViews>
  <sheetFormatPr defaultColWidth="9.125" defaultRowHeight="15.75" x14ac:dyDescent="0.25"/>
  <cols>
    <col min="1" max="16384" width="9.125" style="24"/>
  </cols>
  <sheetData>
    <row r="2" spans="2:26" x14ac:dyDescent="0.25">
      <c r="B2" s="91" t="s">
        <v>0</v>
      </c>
      <c r="C2" s="91" t="s">
        <v>1</v>
      </c>
      <c r="D2" s="95" t="s">
        <v>2</v>
      </c>
      <c r="E2" s="96"/>
      <c r="F2" s="96"/>
      <c r="G2" s="96"/>
      <c r="H2" s="96"/>
      <c r="I2" s="96"/>
      <c r="J2" s="97"/>
      <c r="K2" s="95" t="s">
        <v>3</v>
      </c>
      <c r="L2" s="96"/>
      <c r="M2" s="96"/>
      <c r="N2" s="96"/>
      <c r="O2" s="96"/>
      <c r="P2" s="96"/>
      <c r="Q2" s="97"/>
      <c r="R2" s="95" t="s">
        <v>39</v>
      </c>
      <c r="S2" s="96"/>
      <c r="T2" s="96"/>
      <c r="U2" s="96"/>
      <c r="V2" s="96"/>
      <c r="W2" s="96"/>
      <c r="X2" s="97"/>
      <c r="Y2" s="93" t="s">
        <v>5</v>
      </c>
      <c r="Z2" s="93" t="s">
        <v>6</v>
      </c>
    </row>
    <row r="3" spans="2:26" ht="63" x14ac:dyDescent="0.25">
      <c r="B3" s="91"/>
      <c r="C3" s="91"/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5" t="s">
        <v>13</v>
      </c>
      <c r="K3" s="15" t="s">
        <v>7</v>
      </c>
      <c r="L3" s="15" t="s">
        <v>8</v>
      </c>
      <c r="M3" s="15" t="s">
        <v>9</v>
      </c>
      <c r="N3" s="15" t="s">
        <v>10</v>
      </c>
      <c r="O3" s="15" t="s">
        <v>14</v>
      </c>
      <c r="P3" s="15" t="s">
        <v>12</v>
      </c>
      <c r="Q3" s="15" t="s">
        <v>13</v>
      </c>
      <c r="R3" s="15" t="s">
        <v>7</v>
      </c>
      <c r="S3" s="15" t="s">
        <v>8</v>
      </c>
      <c r="T3" s="15" t="s">
        <v>9</v>
      </c>
      <c r="U3" s="15" t="s">
        <v>10</v>
      </c>
      <c r="V3" s="15" t="s">
        <v>14</v>
      </c>
      <c r="W3" s="15" t="s">
        <v>12</v>
      </c>
      <c r="X3" s="15" t="s">
        <v>13</v>
      </c>
      <c r="Y3" s="94"/>
      <c r="Z3" s="94"/>
    </row>
    <row r="4" spans="2:26" ht="31.5" x14ac:dyDescent="0.25">
      <c r="B4" s="91"/>
      <c r="C4" s="91"/>
      <c r="D4" s="15">
        <v>1</v>
      </c>
      <c r="E4" s="15">
        <v>2</v>
      </c>
      <c r="F4" s="15">
        <v>3</v>
      </c>
      <c r="G4" s="15">
        <v>4</v>
      </c>
      <c r="H4" s="15" t="s">
        <v>15</v>
      </c>
      <c r="I4" s="15" t="s">
        <v>16</v>
      </c>
      <c r="J4" s="15" t="s">
        <v>17</v>
      </c>
      <c r="K4" s="15">
        <v>6</v>
      </c>
      <c r="L4" s="15">
        <v>7</v>
      </c>
      <c r="M4" s="15">
        <v>8</v>
      </c>
      <c r="N4" s="15">
        <v>9</v>
      </c>
      <c r="O4" s="15" t="s">
        <v>18</v>
      </c>
      <c r="P4" s="15" t="s">
        <v>19</v>
      </c>
      <c r="Q4" s="15" t="s">
        <v>20</v>
      </c>
      <c r="R4" s="15">
        <v>11</v>
      </c>
      <c r="S4" s="15">
        <v>12</v>
      </c>
      <c r="T4" s="15">
        <v>13</v>
      </c>
      <c r="U4" s="15">
        <v>14</v>
      </c>
      <c r="V4" s="15" t="s">
        <v>21</v>
      </c>
      <c r="W4" s="15" t="s">
        <v>22</v>
      </c>
      <c r="X4" s="15" t="s">
        <v>23</v>
      </c>
      <c r="Y4" s="15" t="s">
        <v>24</v>
      </c>
      <c r="Z4" s="15" t="s">
        <v>25</v>
      </c>
    </row>
    <row r="5" spans="2:26" s="52" customFormat="1" ht="31.5" x14ac:dyDescent="0.25">
      <c r="B5" s="16">
        <v>1</v>
      </c>
      <c r="C5" s="20" t="s">
        <v>26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f>800*12</f>
        <v>9600</v>
      </c>
      <c r="L5" s="21">
        <v>1</v>
      </c>
      <c r="M5" s="48">
        <v>1</v>
      </c>
      <c r="N5" s="16">
        <v>1</v>
      </c>
      <c r="O5" s="49">
        <f>K5*L5*M5*N5</f>
        <v>9600</v>
      </c>
      <c r="P5" s="16">
        <v>0</v>
      </c>
      <c r="Q5" s="49">
        <f>O5-P5</f>
        <v>9600</v>
      </c>
      <c r="R5" s="16">
        <f>800*6</f>
        <v>4800</v>
      </c>
      <c r="S5" s="16">
        <v>1</v>
      </c>
      <c r="T5" s="48">
        <v>1</v>
      </c>
      <c r="U5" s="16">
        <v>1</v>
      </c>
      <c r="V5" s="49">
        <f>R5*S5*T5*U5</f>
        <v>4800</v>
      </c>
      <c r="W5" s="16">
        <v>0</v>
      </c>
      <c r="X5" s="49">
        <f>V5-W5</f>
        <v>4800</v>
      </c>
      <c r="Y5" s="50">
        <v>5000</v>
      </c>
      <c r="Z5" s="51">
        <f>Q5+J5+X5-Y5</f>
        <v>9400</v>
      </c>
    </row>
  </sheetData>
  <mergeCells count="7">
    <mergeCell ref="Z2:Z3"/>
    <mergeCell ref="B2:B4"/>
    <mergeCell ref="C2:C4"/>
    <mergeCell ref="D2:J2"/>
    <mergeCell ref="K2:Q2"/>
    <mergeCell ref="R2:X2"/>
    <mergeCell ref="Y2:Y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Z5"/>
  <sheetViews>
    <sheetView workbookViewId="0">
      <selection activeCell="H16" sqref="H16"/>
    </sheetView>
  </sheetViews>
  <sheetFormatPr defaultColWidth="9.125" defaultRowHeight="15.75" x14ac:dyDescent="0.25"/>
  <cols>
    <col min="1" max="16384" width="9.125" style="24"/>
  </cols>
  <sheetData>
    <row r="2" spans="2:26" x14ac:dyDescent="0.25">
      <c r="B2" s="91" t="s">
        <v>0</v>
      </c>
      <c r="C2" s="91" t="s">
        <v>1</v>
      </c>
      <c r="D2" s="95" t="s">
        <v>2</v>
      </c>
      <c r="E2" s="96"/>
      <c r="F2" s="96"/>
      <c r="G2" s="96"/>
      <c r="H2" s="96"/>
      <c r="I2" s="96"/>
      <c r="J2" s="97"/>
      <c r="K2" s="95" t="s">
        <v>3</v>
      </c>
      <c r="L2" s="96"/>
      <c r="M2" s="96"/>
      <c r="N2" s="96"/>
      <c r="O2" s="96"/>
      <c r="P2" s="96"/>
      <c r="Q2" s="97"/>
      <c r="R2" s="95" t="s">
        <v>39</v>
      </c>
      <c r="S2" s="96"/>
      <c r="T2" s="96"/>
      <c r="U2" s="96"/>
      <c r="V2" s="96"/>
      <c r="W2" s="96"/>
      <c r="X2" s="97"/>
      <c r="Y2" s="93" t="s">
        <v>5</v>
      </c>
      <c r="Z2" s="93" t="s">
        <v>6</v>
      </c>
    </row>
    <row r="3" spans="2:26" ht="63" x14ac:dyDescent="0.25">
      <c r="B3" s="91"/>
      <c r="C3" s="91"/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5" t="s">
        <v>13</v>
      </c>
      <c r="K3" s="15" t="s">
        <v>7</v>
      </c>
      <c r="L3" s="15" t="s">
        <v>8</v>
      </c>
      <c r="M3" s="15" t="s">
        <v>9</v>
      </c>
      <c r="N3" s="15" t="s">
        <v>10</v>
      </c>
      <c r="O3" s="15" t="s">
        <v>14</v>
      </c>
      <c r="P3" s="15" t="s">
        <v>12</v>
      </c>
      <c r="Q3" s="15" t="s">
        <v>13</v>
      </c>
      <c r="R3" s="15" t="s">
        <v>7</v>
      </c>
      <c r="S3" s="15" t="s">
        <v>8</v>
      </c>
      <c r="T3" s="15" t="s">
        <v>9</v>
      </c>
      <c r="U3" s="15" t="s">
        <v>10</v>
      </c>
      <c r="V3" s="15" t="s">
        <v>14</v>
      </c>
      <c r="W3" s="15" t="s">
        <v>12</v>
      </c>
      <c r="X3" s="15" t="s">
        <v>13</v>
      </c>
      <c r="Y3" s="94"/>
      <c r="Z3" s="94"/>
    </row>
    <row r="4" spans="2:26" ht="31.5" x14ac:dyDescent="0.25">
      <c r="B4" s="91"/>
      <c r="C4" s="91"/>
      <c r="D4" s="15">
        <v>1</v>
      </c>
      <c r="E4" s="15">
        <v>2</v>
      </c>
      <c r="F4" s="15">
        <v>3</v>
      </c>
      <c r="G4" s="15">
        <v>4</v>
      </c>
      <c r="H4" s="15" t="s">
        <v>15</v>
      </c>
      <c r="I4" s="15" t="s">
        <v>16</v>
      </c>
      <c r="J4" s="15" t="s">
        <v>17</v>
      </c>
      <c r="K4" s="15">
        <v>6</v>
      </c>
      <c r="L4" s="15">
        <v>7</v>
      </c>
      <c r="M4" s="15">
        <v>8</v>
      </c>
      <c r="N4" s="15">
        <v>9</v>
      </c>
      <c r="O4" s="15" t="s">
        <v>18</v>
      </c>
      <c r="P4" s="15" t="s">
        <v>19</v>
      </c>
      <c r="Q4" s="15" t="s">
        <v>20</v>
      </c>
      <c r="R4" s="15">
        <v>11</v>
      </c>
      <c r="S4" s="15">
        <v>12</v>
      </c>
      <c r="T4" s="15">
        <v>13</v>
      </c>
      <c r="U4" s="15">
        <v>14</v>
      </c>
      <c r="V4" s="15" t="s">
        <v>21</v>
      </c>
      <c r="W4" s="15" t="s">
        <v>22</v>
      </c>
      <c r="X4" s="15" t="s">
        <v>23</v>
      </c>
      <c r="Y4" s="15" t="s">
        <v>24</v>
      </c>
      <c r="Z4" s="15" t="s">
        <v>25</v>
      </c>
    </row>
    <row r="5" spans="2:26" s="52" customFormat="1" ht="31.5" x14ac:dyDescent="0.25">
      <c r="B5" s="16">
        <v>1</v>
      </c>
      <c r="C5" s="20" t="s">
        <v>26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1600</v>
      </c>
      <c r="L5" s="21">
        <v>1</v>
      </c>
      <c r="M5" s="48">
        <v>1</v>
      </c>
      <c r="N5" s="16">
        <v>1</v>
      </c>
      <c r="O5" s="49">
        <f>K5*L5*M5*N5</f>
        <v>1600</v>
      </c>
      <c r="P5" s="16">
        <v>0</v>
      </c>
      <c r="Q5" s="49">
        <f>O5-P5</f>
        <v>1600</v>
      </c>
      <c r="R5" s="16">
        <v>800</v>
      </c>
      <c r="S5" s="16">
        <v>1</v>
      </c>
      <c r="T5" s="48">
        <v>1</v>
      </c>
      <c r="U5" s="16">
        <v>1</v>
      </c>
      <c r="V5" s="49">
        <f>R5*S5*T5*U5</f>
        <v>800</v>
      </c>
      <c r="W5" s="16">
        <v>0</v>
      </c>
      <c r="X5" s="49">
        <f>V5-W5</f>
        <v>800</v>
      </c>
      <c r="Y5" s="50">
        <v>100</v>
      </c>
      <c r="Z5" s="51">
        <f>J5+Q5+X5-Y5</f>
        <v>2300</v>
      </c>
    </row>
  </sheetData>
  <mergeCells count="7">
    <mergeCell ref="Z2:Z3"/>
    <mergeCell ref="B2:B4"/>
    <mergeCell ref="C2:C4"/>
    <mergeCell ref="D2:J2"/>
    <mergeCell ref="K2:Q2"/>
    <mergeCell ref="R2:X2"/>
    <mergeCell ref="Y2:Y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Z5"/>
  <sheetViews>
    <sheetView workbookViewId="0">
      <selection activeCell="K16" sqref="K16"/>
    </sheetView>
  </sheetViews>
  <sheetFormatPr defaultColWidth="9.125" defaultRowHeight="15.75" x14ac:dyDescent="0.25"/>
  <cols>
    <col min="1" max="16384" width="9.125" style="24"/>
  </cols>
  <sheetData>
    <row r="2" spans="2:26" x14ac:dyDescent="0.25">
      <c r="B2" s="91" t="s">
        <v>0</v>
      </c>
      <c r="C2" s="91" t="s">
        <v>1</v>
      </c>
      <c r="D2" s="95" t="s">
        <v>2</v>
      </c>
      <c r="E2" s="96"/>
      <c r="F2" s="96"/>
      <c r="G2" s="96"/>
      <c r="H2" s="96"/>
      <c r="I2" s="96"/>
      <c r="J2" s="97"/>
      <c r="K2" s="95" t="s">
        <v>3</v>
      </c>
      <c r="L2" s="96"/>
      <c r="M2" s="96"/>
      <c r="N2" s="96"/>
      <c r="O2" s="96"/>
      <c r="P2" s="96"/>
      <c r="Q2" s="97"/>
      <c r="R2" s="95" t="s">
        <v>39</v>
      </c>
      <c r="S2" s="96"/>
      <c r="T2" s="96"/>
      <c r="U2" s="96"/>
      <c r="V2" s="96"/>
      <c r="W2" s="96"/>
      <c r="X2" s="97"/>
      <c r="Y2" s="93" t="s">
        <v>5</v>
      </c>
      <c r="Z2" s="93" t="s">
        <v>6</v>
      </c>
    </row>
    <row r="3" spans="2:26" ht="63" x14ac:dyDescent="0.25">
      <c r="B3" s="91"/>
      <c r="C3" s="91"/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5" t="s">
        <v>13</v>
      </c>
      <c r="K3" s="15" t="s">
        <v>7</v>
      </c>
      <c r="L3" s="15" t="s">
        <v>8</v>
      </c>
      <c r="M3" s="15" t="s">
        <v>9</v>
      </c>
      <c r="N3" s="15" t="s">
        <v>10</v>
      </c>
      <c r="O3" s="15" t="s">
        <v>14</v>
      </c>
      <c r="P3" s="15" t="s">
        <v>12</v>
      </c>
      <c r="Q3" s="15" t="s">
        <v>13</v>
      </c>
      <c r="R3" s="15" t="s">
        <v>7</v>
      </c>
      <c r="S3" s="15" t="s">
        <v>8</v>
      </c>
      <c r="T3" s="15" t="s">
        <v>9</v>
      </c>
      <c r="U3" s="15" t="s">
        <v>10</v>
      </c>
      <c r="V3" s="15" t="s">
        <v>14</v>
      </c>
      <c r="W3" s="15" t="s">
        <v>12</v>
      </c>
      <c r="X3" s="15" t="s">
        <v>13</v>
      </c>
      <c r="Y3" s="94"/>
      <c r="Z3" s="94"/>
    </row>
    <row r="4" spans="2:26" ht="31.5" x14ac:dyDescent="0.25">
      <c r="B4" s="91"/>
      <c r="C4" s="91"/>
      <c r="D4" s="15">
        <v>1</v>
      </c>
      <c r="E4" s="15">
        <v>2</v>
      </c>
      <c r="F4" s="15">
        <v>3</v>
      </c>
      <c r="G4" s="15">
        <v>4</v>
      </c>
      <c r="H4" s="15" t="s">
        <v>15</v>
      </c>
      <c r="I4" s="15" t="s">
        <v>16</v>
      </c>
      <c r="J4" s="15" t="s">
        <v>17</v>
      </c>
      <c r="K4" s="15">
        <v>6</v>
      </c>
      <c r="L4" s="15">
        <v>7</v>
      </c>
      <c r="M4" s="15">
        <v>8</v>
      </c>
      <c r="N4" s="15">
        <v>9</v>
      </c>
      <c r="O4" s="15" t="s">
        <v>18</v>
      </c>
      <c r="P4" s="15" t="s">
        <v>19</v>
      </c>
      <c r="Q4" s="15" t="s">
        <v>20</v>
      </c>
      <c r="R4" s="15">
        <v>11</v>
      </c>
      <c r="S4" s="15">
        <v>12</v>
      </c>
      <c r="T4" s="15">
        <v>13</v>
      </c>
      <c r="U4" s="15">
        <v>14</v>
      </c>
      <c r="V4" s="15" t="s">
        <v>21</v>
      </c>
      <c r="W4" s="15" t="s">
        <v>22</v>
      </c>
      <c r="X4" s="15" t="s">
        <v>23</v>
      </c>
      <c r="Y4" s="15" t="s">
        <v>24</v>
      </c>
      <c r="Z4" s="15" t="s">
        <v>25</v>
      </c>
    </row>
    <row r="5" spans="2:26" s="52" customFormat="1" ht="31.5" x14ac:dyDescent="0.25">
      <c r="B5" s="16">
        <v>1</v>
      </c>
      <c r="C5" s="20" t="s">
        <v>26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42</v>
      </c>
      <c r="L5" s="21">
        <v>1</v>
      </c>
      <c r="M5" s="48">
        <v>1</v>
      </c>
      <c r="N5" s="16">
        <v>1</v>
      </c>
      <c r="O5" s="49">
        <f>K5*L5*M5*N5</f>
        <v>42</v>
      </c>
      <c r="P5" s="16">
        <v>0</v>
      </c>
      <c r="Q5" s="49">
        <f>O5-P5</f>
        <v>42</v>
      </c>
      <c r="R5" s="16">
        <v>25</v>
      </c>
      <c r="S5" s="16">
        <v>1</v>
      </c>
      <c r="T5" s="48">
        <v>1</v>
      </c>
      <c r="U5" s="16">
        <v>1</v>
      </c>
      <c r="V5" s="49">
        <f>R5*S5*T5*U5</f>
        <v>25</v>
      </c>
      <c r="W5" s="16">
        <v>0</v>
      </c>
      <c r="X5" s="49">
        <f>V5-W5</f>
        <v>25</v>
      </c>
      <c r="Y5" s="50">
        <v>32</v>
      </c>
      <c r="Z5" s="51">
        <f>J5+Q5+X5-Y5</f>
        <v>35</v>
      </c>
    </row>
  </sheetData>
  <mergeCells count="7">
    <mergeCell ref="Z2:Z3"/>
    <mergeCell ref="B2:B4"/>
    <mergeCell ref="C2:C4"/>
    <mergeCell ref="D2:J2"/>
    <mergeCell ref="K2:Q2"/>
    <mergeCell ref="R2:X2"/>
    <mergeCell ref="Y2:Y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C21"/>
  <sheetViews>
    <sheetView tabSelected="1" topLeftCell="B1" zoomScale="70" zoomScaleNormal="70" workbookViewId="0">
      <selection activeCell="B3" sqref="B3:Z3"/>
    </sheetView>
  </sheetViews>
  <sheetFormatPr defaultColWidth="9.125" defaultRowHeight="15" x14ac:dyDescent="0.25"/>
  <cols>
    <col min="1" max="1" width="6.625" style="6" hidden="1" customWidth="1"/>
    <col min="2" max="2" width="5.75" style="6" customWidth="1"/>
    <col min="3" max="3" width="16.75" style="6" customWidth="1"/>
    <col min="4" max="26" width="9.75" style="6" customWidth="1"/>
    <col min="27" max="27" width="15.125" style="6" customWidth="1"/>
    <col min="28" max="16384" width="9.125" style="6"/>
  </cols>
  <sheetData>
    <row r="2" spans="2:29" ht="38.25" customHeight="1" x14ac:dyDescent="0.3">
      <c r="B2" s="53"/>
      <c r="C2" s="72" t="s">
        <v>57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 spans="2:29" ht="38.25" customHeight="1" x14ac:dyDescent="0.3">
      <c r="B3" s="81" t="s">
        <v>66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</row>
    <row r="4" spans="2:29" ht="38.25" customHeight="1" x14ac:dyDescent="0.2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2:29" ht="50.25" customHeight="1" x14ac:dyDescent="0.25">
      <c r="B5" s="74" t="s">
        <v>0</v>
      </c>
      <c r="C5" s="75" t="s">
        <v>1</v>
      </c>
      <c r="D5" s="78" t="s">
        <v>2</v>
      </c>
      <c r="E5" s="79"/>
      <c r="F5" s="79"/>
      <c r="G5" s="79"/>
      <c r="H5" s="79"/>
      <c r="I5" s="79"/>
      <c r="J5" s="80"/>
      <c r="K5" s="73" t="s">
        <v>3</v>
      </c>
      <c r="L5" s="73"/>
      <c r="M5" s="73"/>
      <c r="N5" s="73"/>
      <c r="O5" s="73"/>
      <c r="P5" s="73"/>
      <c r="Q5" s="73"/>
      <c r="R5" s="73" t="s">
        <v>4</v>
      </c>
      <c r="S5" s="73"/>
      <c r="T5" s="73"/>
      <c r="U5" s="73"/>
      <c r="V5" s="73"/>
      <c r="W5" s="73"/>
      <c r="X5" s="73"/>
      <c r="Y5" s="73" t="s">
        <v>5</v>
      </c>
      <c r="Z5" s="73" t="s">
        <v>6</v>
      </c>
    </row>
    <row r="6" spans="2:29" ht="112.5" customHeight="1" x14ac:dyDescent="0.25">
      <c r="B6" s="74"/>
      <c r="C6" s="76"/>
      <c r="D6" s="56" t="s">
        <v>7</v>
      </c>
      <c r="E6" s="56" t="s">
        <v>8</v>
      </c>
      <c r="F6" s="56" t="s">
        <v>9</v>
      </c>
      <c r="G6" s="56" t="s">
        <v>10</v>
      </c>
      <c r="H6" s="56" t="s">
        <v>11</v>
      </c>
      <c r="I6" s="56" t="s">
        <v>12</v>
      </c>
      <c r="J6" s="56" t="s">
        <v>13</v>
      </c>
      <c r="K6" s="56" t="s">
        <v>7</v>
      </c>
      <c r="L6" s="56" t="s">
        <v>8</v>
      </c>
      <c r="M6" s="56" t="s">
        <v>9</v>
      </c>
      <c r="N6" s="56" t="s">
        <v>10</v>
      </c>
      <c r="O6" s="56" t="s">
        <v>14</v>
      </c>
      <c r="P6" s="56" t="s">
        <v>12</v>
      </c>
      <c r="Q6" s="56" t="s">
        <v>13</v>
      </c>
      <c r="R6" s="56" t="s">
        <v>7</v>
      </c>
      <c r="S6" s="56" t="s">
        <v>8</v>
      </c>
      <c r="T6" s="56" t="s">
        <v>9</v>
      </c>
      <c r="U6" s="56" t="s">
        <v>10</v>
      </c>
      <c r="V6" s="56" t="s">
        <v>14</v>
      </c>
      <c r="W6" s="56" t="s">
        <v>12</v>
      </c>
      <c r="X6" s="56" t="s">
        <v>13</v>
      </c>
      <c r="Y6" s="73"/>
      <c r="Z6" s="73"/>
    </row>
    <row r="7" spans="2:29" ht="56.25" customHeight="1" x14ac:dyDescent="0.25">
      <c r="B7" s="74"/>
      <c r="C7" s="77"/>
      <c r="D7" s="56">
        <v>1</v>
      </c>
      <c r="E7" s="56">
        <v>2</v>
      </c>
      <c r="F7" s="56">
        <v>3</v>
      </c>
      <c r="G7" s="56">
        <v>4</v>
      </c>
      <c r="H7" s="56" t="s">
        <v>15</v>
      </c>
      <c r="I7" s="56" t="s">
        <v>16</v>
      </c>
      <c r="J7" s="56" t="s">
        <v>17</v>
      </c>
      <c r="K7" s="56">
        <v>6</v>
      </c>
      <c r="L7" s="56">
        <v>7</v>
      </c>
      <c r="M7" s="56">
        <v>8</v>
      </c>
      <c r="N7" s="56"/>
      <c r="O7" s="56" t="s">
        <v>18</v>
      </c>
      <c r="P7" s="56" t="s">
        <v>19</v>
      </c>
      <c r="Q7" s="56" t="s">
        <v>20</v>
      </c>
      <c r="R7" s="56">
        <v>11</v>
      </c>
      <c r="S7" s="56">
        <v>12</v>
      </c>
      <c r="T7" s="56">
        <v>13</v>
      </c>
      <c r="U7" s="56">
        <v>14</v>
      </c>
      <c r="V7" s="56" t="s">
        <v>21</v>
      </c>
      <c r="W7" s="56" t="s">
        <v>22</v>
      </c>
      <c r="X7" s="56" t="s">
        <v>23</v>
      </c>
      <c r="Y7" s="56" t="s">
        <v>24</v>
      </c>
      <c r="Z7" s="56" t="s">
        <v>25</v>
      </c>
    </row>
    <row r="8" spans="2:29" s="9" customFormat="1" ht="39" customHeight="1" x14ac:dyDescent="0.25">
      <c r="B8" s="57">
        <v>1</v>
      </c>
      <c r="C8" s="58" t="s">
        <v>26</v>
      </c>
      <c r="D8" s="59">
        <v>0</v>
      </c>
      <c r="E8" s="60">
        <v>0.94772727272727275</v>
      </c>
      <c r="F8" s="61">
        <v>1.05</v>
      </c>
      <c r="G8" s="61">
        <v>1</v>
      </c>
      <c r="H8" s="62">
        <v>0</v>
      </c>
      <c r="I8" s="62">
        <v>0</v>
      </c>
      <c r="J8" s="62">
        <v>0</v>
      </c>
      <c r="K8" s="59">
        <v>21411</v>
      </c>
      <c r="L8" s="60">
        <v>0.98</v>
      </c>
      <c r="M8" s="61">
        <v>1.05</v>
      </c>
      <c r="N8" s="61">
        <v>1</v>
      </c>
      <c r="O8" s="62">
        <v>22031.918999999998</v>
      </c>
      <c r="P8" s="62">
        <v>0</v>
      </c>
      <c r="Q8" s="62">
        <v>22031.918999999998</v>
      </c>
      <c r="R8" s="59">
        <v>10854</v>
      </c>
      <c r="S8" s="60">
        <v>0.98</v>
      </c>
      <c r="T8" s="61">
        <v>1.05</v>
      </c>
      <c r="U8" s="61">
        <v>1</v>
      </c>
      <c r="V8" s="62">
        <v>11168.766000000001</v>
      </c>
      <c r="W8" s="62">
        <v>0</v>
      </c>
      <c r="X8" s="62">
        <v>11168.766000000001</v>
      </c>
      <c r="Y8" s="62">
        <v>10262</v>
      </c>
      <c r="Z8" s="62">
        <v>22151.404999999999</v>
      </c>
    </row>
    <row r="9" spans="2:29" s="9" customFormat="1" ht="39" customHeight="1" x14ac:dyDescent="0.25">
      <c r="B9" s="57">
        <v>2</v>
      </c>
      <c r="C9" s="58" t="s">
        <v>27</v>
      </c>
      <c r="D9" s="59">
        <v>0</v>
      </c>
      <c r="E9" s="60">
        <v>0.97625000000000006</v>
      </c>
      <c r="F9" s="61">
        <v>1.8</v>
      </c>
      <c r="G9" s="61">
        <v>1</v>
      </c>
      <c r="H9" s="62">
        <v>0</v>
      </c>
      <c r="I9" s="62">
        <v>0</v>
      </c>
      <c r="J9" s="62">
        <v>0</v>
      </c>
      <c r="K9" s="59">
        <v>19454</v>
      </c>
      <c r="L9" s="60">
        <v>0.9800000000000002</v>
      </c>
      <c r="M9" s="61">
        <v>1.8</v>
      </c>
      <c r="N9" s="61">
        <v>1</v>
      </c>
      <c r="O9" s="62">
        <v>34316.856000000014</v>
      </c>
      <c r="P9" s="62">
        <v>7822.4639999999999</v>
      </c>
      <c r="Q9" s="62">
        <v>26494.392000000014</v>
      </c>
      <c r="R9" s="59">
        <v>9724</v>
      </c>
      <c r="S9" s="60">
        <v>0.9800000000000002</v>
      </c>
      <c r="T9" s="61">
        <v>1.8</v>
      </c>
      <c r="U9" s="61">
        <v>1</v>
      </c>
      <c r="V9" s="62">
        <v>17153.136000000006</v>
      </c>
      <c r="W9" s="62">
        <v>3989.232</v>
      </c>
      <c r="X9" s="62">
        <v>13163.904000000006</v>
      </c>
      <c r="Y9" s="62">
        <v>11850</v>
      </c>
      <c r="Z9" s="62">
        <v>27808.295999999998</v>
      </c>
      <c r="AC9" s="10"/>
    </row>
    <row r="10" spans="2:29" s="9" customFormat="1" ht="39" customHeight="1" x14ac:dyDescent="0.25">
      <c r="B10" s="57">
        <v>3</v>
      </c>
      <c r="C10" s="58" t="s">
        <v>28</v>
      </c>
      <c r="D10" s="59">
        <v>371</v>
      </c>
      <c r="E10" s="60">
        <v>0.97625000000000006</v>
      </c>
      <c r="F10" s="61">
        <v>1.05</v>
      </c>
      <c r="G10" s="61">
        <v>3</v>
      </c>
      <c r="H10" s="62">
        <v>1140.8945625000001</v>
      </c>
      <c r="I10" s="62">
        <v>36</v>
      </c>
      <c r="J10" s="62">
        <v>1104.8945625000001</v>
      </c>
      <c r="K10" s="59">
        <v>19454</v>
      </c>
      <c r="L10" s="60">
        <v>0.9800000000000002</v>
      </c>
      <c r="M10" s="61">
        <v>1.05</v>
      </c>
      <c r="N10" s="61">
        <v>3</v>
      </c>
      <c r="O10" s="62">
        <v>60054.498000000021</v>
      </c>
      <c r="P10" s="62">
        <v>30546.812000000002</v>
      </c>
      <c r="Q10" s="62">
        <v>29507.68600000002</v>
      </c>
      <c r="R10" s="59">
        <v>9724</v>
      </c>
      <c r="S10" s="60">
        <v>0.9800000000000002</v>
      </c>
      <c r="T10" s="61">
        <v>1.05</v>
      </c>
      <c r="U10" s="61">
        <v>3</v>
      </c>
      <c r="V10" s="62">
        <v>30017.988000000008</v>
      </c>
      <c r="W10" s="62">
        <v>14997.906000000001</v>
      </c>
      <c r="X10" s="62">
        <v>15020.082000000008</v>
      </c>
      <c r="Y10" s="62">
        <v>11904</v>
      </c>
      <c r="Z10" s="62">
        <v>33733.044999999998</v>
      </c>
      <c r="AC10" s="10"/>
    </row>
    <row r="11" spans="2:29" s="9" customFormat="1" ht="39" customHeight="1" x14ac:dyDescent="0.25">
      <c r="B11" s="57">
        <v>4</v>
      </c>
      <c r="C11" s="58" t="s">
        <v>29</v>
      </c>
      <c r="D11" s="59">
        <v>371</v>
      </c>
      <c r="E11" s="60">
        <v>0.97625000000000006</v>
      </c>
      <c r="F11" s="61">
        <v>1.6</v>
      </c>
      <c r="G11" s="61">
        <v>3</v>
      </c>
      <c r="H11" s="62">
        <v>1738.5060000000003</v>
      </c>
      <c r="I11" s="62">
        <v>34</v>
      </c>
      <c r="J11" s="62">
        <v>1704.5060000000003</v>
      </c>
      <c r="K11" s="59">
        <v>19454</v>
      </c>
      <c r="L11" s="60">
        <v>0.9800000000000002</v>
      </c>
      <c r="M11" s="61">
        <v>1.6</v>
      </c>
      <c r="N11" s="61">
        <v>3</v>
      </c>
      <c r="O11" s="62">
        <v>91511.616000000038</v>
      </c>
      <c r="P11" s="62">
        <v>45189.904000000002</v>
      </c>
      <c r="Q11" s="62">
        <v>46321.712000000036</v>
      </c>
      <c r="R11" s="59">
        <v>9724</v>
      </c>
      <c r="S11" s="60">
        <v>0.9800000000000002</v>
      </c>
      <c r="T11" s="61">
        <v>1.6</v>
      </c>
      <c r="U11" s="61">
        <v>3</v>
      </c>
      <c r="V11" s="62">
        <v>45741.696000000011</v>
      </c>
      <c r="W11" s="62">
        <v>22685.952000000001</v>
      </c>
      <c r="X11" s="62">
        <v>23055.74400000001</v>
      </c>
      <c r="Y11" s="62">
        <v>16840</v>
      </c>
      <c r="Z11" s="62">
        <v>54248.639999999999</v>
      </c>
      <c r="AC11" s="10"/>
    </row>
    <row r="12" spans="2:29" s="9" customFormat="1" ht="39" customHeight="1" x14ac:dyDescent="0.25">
      <c r="B12" s="57">
        <v>5</v>
      </c>
      <c r="C12" s="58" t="s">
        <v>30</v>
      </c>
      <c r="D12" s="59">
        <v>371</v>
      </c>
      <c r="E12" s="60">
        <v>0.97625000000000006</v>
      </c>
      <c r="F12" s="61">
        <v>1.5</v>
      </c>
      <c r="G12" s="61">
        <v>2</v>
      </c>
      <c r="H12" s="62">
        <v>1086.5662500000001</v>
      </c>
      <c r="I12" s="62">
        <v>104</v>
      </c>
      <c r="J12" s="62">
        <v>982.56625000000008</v>
      </c>
      <c r="K12" s="59">
        <v>19454</v>
      </c>
      <c r="L12" s="60">
        <v>0.9800000000000002</v>
      </c>
      <c r="M12" s="61">
        <v>1.5</v>
      </c>
      <c r="N12" s="61">
        <v>2</v>
      </c>
      <c r="O12" s="62">
        <v>57194.760000000017</v>
      </c>
      <c r="P12" s="62">
        <v>30116.440000000002</v>
      </c>
      <c r="Q12" s="62">
        <v>27078.320000000014</v>
      </c>
      <c r="R12" s="59">
        <v>9724</v>
      </c>
      <c r="S12" s="60">
        <v>0.9800000000000002</v>
      </c>
      <c r="T12" s="61">
        <v>1.5</v>
      </c>
      <c r="U12" s="61">
        <v>2</v>
      </c>
      <c r="V12" s="62">
        <v>28588.560000000005</v>
      </c>
      <c r="W12" s="62">
        <v>13944.720000000001</v>
      </c>
      <c r="X12" s="62">
        <v>14643.840000000004</v>
      </c>
      <c r="Y12" s="62">
        <v>10180</v>
      </c>
      <c r="Z12" s="62">
        <v>32528.899999999998</v>
      </c>
      <c r="AC12" s="10"/>
    </row>
    <row r="13" spans="2:29" s="9" customFormat="1" ht="39" customHeight="1" x14ac:dyDescent="0.25">
      <c r="B13" s="57">
        <v>6</v>
      </c>
      <c r="C13" s="58" t="s">
        <v>31</v>
      </c>
      <c r="D13" s="59">
        <v>301</v>
      </c>
      <c r="E13" s="60">
        <v>0.9800000000000002</v>
      </c>
      <c r="F13" s="61">
        <v>1.5</v>
      </c>
      <c r="G13" s="61">
        <v>1</v>
      </c>
      <c r="H13" s="62">
        <v>442.47000000000014</v>
      </c>
      <c r="I13" s="62">
        <v>17</v>
      </c>
      <c r="J13" s="62">
        <v>425.47000000000014</v>
      </c>
      <c r="K13" s="59">
        <v>19454</v>
      </c>
      <c r="L13" s="60">
        <v>0.9800000000000002</v>
      </c>
      <c r="M13" s="61">
        <v>1.5</v>
      </c>
      <c r="N13" s="61">
        <v>1</v>
      </c>
      <c r="O13" s="62">
        <v>28597.380000000008</v>
      </c>
      <c r="P13" s="62">
        <v>4592.72</v>
      </c>
      <c r="Q13" s="62">
        <v>24004.660000000007</v>
      </c>
      <c r="R13" s="59">
        <v>9724</v>
      </c>
      <c r="S13" s="60">
        <v>0.9800000000000002</v>
      </c>
      <c r="T13" s="61">
        <v>1.5</v>
      </c>
      <c r="U13" s="61">
        <v>1</v>
      </c>
      <c r="V13" s="62">
        <v>14294.280000000002</v>
      </c>
      <c r="W13" s="62">
        <v>2268.86</v>
      </c>
      <c r="X13" s="62">
        <v>12025.420000000002</v>
      </c>
      <c r="Y13" s="62">
        <v>12070</v>
      </c>
      <c r="Z13" s="62">
        <v>24385.550000000003</v>
      </c>
      <c r="AC13" s="10"/>
    </row>
    <row r="14" spans="2:29" s="9" customFormat="1" ht="39" customHeight="1" x14ac:dyDescent="0.25">
      <c r="B14" s="57">
        <v>7</v>
      </c>
      <c r="C14" s="58" t="s">
        <v>32</v>
      </c>
      <c r="D14" s="59">
        <v>679</v>
      </c>
      <c r="E14" s="60">
        <v>0.9537500000000001</v>
      </c>
      <c r="F14" s="61">
        <v>1.5</v>
      </c>
      <c r="G14" s="61">
        <v>1</v>
      </c>
      <c r="H14" s="62">
        <v>971.39437500000008</v>
      </c>
      <c r="I14" s="62">
        <v>25</v>
      </c>
      <c r="J14" s="62">
        <v>946.39437500000008</v>
      </c>
      <c r="K14" s="59">
        <v>19499</v>
      </c>
      <c r="L14" s="60">
        <v>0.95000000000000007</v>
      </c>
      <c r="M14" s="61">
        <v>1.5</v>
      </c>
      <c r="N14" s="61">
        <v>1</v>
      </c>
      <c r="O14" s="62">
        <v>27786.075000000004</v>
      </c>
      <c r="P14" s="62">
        <v>4717.0749999999998</v>
      </c>
      <c r="Q14" s="62">
        <v>23069.000000000004</v>
      </c>
      <c r="R14" s="59">
        <v>9740</v>
      </c>
      <c r="S14" s="60">
        <v>0.95000000000000007</v>
      </c>
      <c r="T14" s="61">
        <v>1.5</v>
      </c>
      <c r="U14" s="61">
        <v>1</v>
      </c>
      <c r="V14" s="62">
        <v>13879.5</v>
      </c>
      <c r="W14" s="62">
        <v>2400.3249999999998</v>
      </c>
      <c r="X14" s="62">
        <v>11479.174999999999</v>
      </c>
      <c r="Y14" s="62">
        <v>11420</v>
      </c>
      <c r="Z14" s="62">
        <v>24070.75</v>
      </c>
      <c r="AC14" s="10"/>
    </row>
    <row r="15" spans="2:29" s="9" customFormat="1" ht="39" customHeight="1" x14ac:dyDescent="0.25">
      <c r="B15" s="57">
        <v>8</v>
      </c>
      <c r="C15" s="58" t="s">
        <v>33</v>
      </c>
      <c r="D15" s="59">
        <v>717</v>
      </c>
      <c r="E15" s="60">
        <v>0.95000000000000007</v>
      </c>
      <c r="F15" s="61">
        <v>1.5</v>
      </c>
      <c r="G15" s="61">
        <v>3</v>
      </c>
      <c r="H15" s="62">
        <v>3065.1750000000002</v>
      </c>
      <c r="I15" s="62">
        <v>273</v>
      </c>
      <c r="J15" s="62">
        <v>2792.1750000000002</v>
      </c>
      <c r="K15" s="59">
        <v>19278</v>
      </c>
      <c r="L15" s="60">
        <v>0.95000000000000007</v>
      </c>
      <c r="M15" s="61">
        <v>1.5</v>
      </c>
      <c r="N15" s="61">
        <v>3</v>
      </c>
      <c r="O15" s="62">
        <v>82413.450000000012</v>
      </c>
      <c r="P15" s="62">
        <v>20833.274999999998</v>
      </c>
      <c r="Q15" s="62">
        <v>61580.175000000017</v>
      </c>
      <c r="R15" s="59">
        <v>9653</v>
      </c>
      <c r="S15" s="60">
        <v>0.95000000000000007</v>
      </c>
      <c r="T15" s="61">
        <v>1.5</v>
      </c>
      <c r="U15" s="61">
        <v>3</v>
      </c>
      <c r="V15" s="62">
        <v>41266.575000000004</v>
      </c>
      <c r="W15" s="62">
        <v>9570</v>
      </c>
      <c r="X15" s="62">
        <v>31696.575000000004</v>
      </c>
      <c r="Y15" s="62">
        <v>30270</v>
      </c>
      <c r="Z15" s="62">
        <v>65798.924999999988</v>
      </c>
      <c r="AC15" s="10"/>
    </row>
    <row r="16" spans="2:29" s="9" customFormat="1" ht="39" customHeight="1" x14ac:dyDescent="0.25">
      <c r="B16" s="57">
        <v>9</v>
      </c>
      <c r="C16" s="58" t="s">
        <v>34</v>
      </c>
      <c r="D16" s="59">
        <v>424</v>
      </c>
      <c r="E16" s="60">
        <v>0.95000000000000007</v>
      </c>
      <c r="F16" s="61">
        <v>1.7</v>
      </c>
      <c r="G16" s="61">
        <v>2</v>
      </c>
      <c r="H16" s="62">
        <v>1369.52</v>
      </c>
      <c r="I16" s="62">
        <v>160</v>
      </c>
      <c r="J16" s="62">
        <v>1209.52</v>
      </c>
      <c r="K16" s="59">
        <v>19359</v>
      </c>
      <c r="L16" s="60">
        <v>0.95000000000000007</v>
      </c>
      <c r="M16" s="61">
        <v>1.7</v>
      </c>
      <c r="N16" s="61">
        <v>2</v>
      </c>
      <c r="O16" s="62">
        <v>62529.570000000007</v>
      </c>
      <c r="P16" s="62">
        <v>25000.48</v>
      </c>
      <c r="Q16" s="62">
        <v>37529.090000000011</v>
      </c>
      <c r="R16" s="59">
        <v>9734</v>
      </c>
      <c r="S16" s="60">
        <v>0.95000000000000007</v>
      </c>
      <c r="T16" s="61">
        <v>1.7</v>
      </c>
      <c r="U16" s="61">
        <v>2</v>
      </c>
      <c r="V16" s="62">
        <v>31440.820000000003</v>
      </c>
      <c r="W16" s="62">
        <v>12262.74</v>
      </c>
      <c r="X16" s="62">
        <v>19178.080000000002</v>
      </c>
      <c r="Y16" s="62">
        <v>15790</v>
      </c>
      <c r="Z16" s="62">
        <v>42126.689999999995</v>
      </c>
      <c r="AC16" s="10"/>
    </row>
    <row r="17" spans="2:29" s="9" customFormat="1" ht="39" customHeight="1" x14ac:dyDescent="0.25">
      <c r="B17" s="57">
        <v>10</v>
      </c>
      <c r="C17" s="58" t="s">
        <v>35</v>
      </c>
      <c r="D17" s="59">
        <v>750</v>
      </c>
      <c r="E17" s="60">
        <v>0.95000000000000007</v>
      </c>
      <c r="F17" s="61">
        <v>2</v>
      </c>
      <c r="G17" s="61">
        <v>1</v>
      </c>
      <c r="H17" s="62">
        <v>1425</v>
      </c>
      <c r="I17" s="62">
        <v>66</v>
      </c>
      <c r="J17" s="62">
        <v>1359</v>
      </c>
      <c r="K17" s="59">
        <v>19499</v>
      </c>
      <c r="L17" s="60">
        <v>0.95000000000000007</v>
      </c>
      <c r="M17" s="61">
        <v>2</v>
      </c>
      <c r="N17" s="61">
        <v>1</v>
      </c>
      <c r="O17" s="62">
        <v>37048.100000000006</v>
      </c>
      <c r="P17" s="62">
        <v>5274.0999999999995</v>
      </c>
      <c r="Q17" s="62">
        <v>31774.000000000007</v>
      </c>
      <c r="R17" s="59">
        <v>9740</v>
      </c>
      <c r="S17" s="60">
        <v>0.95000000000000007</v>
      </c>
      <c r="T17" s="61">
        <v>2</v>
      </c>
      <c r="U17" s="61">
        <v>1</v>
      </c>
      <c r="V17" s="62">
        <v>18506</v>
      </c>
      <c r="W17" s="62">
        <v>2713.1</v>
      </c>
      <c r="X17" s="62">
        <v>15792.9</v>
      </c>
      <c r="Y17" s="62">
        <v>15245</v>
      </c>
      <c r="Z17" s="62">
        <v>33683.08</v>
      </c>
      <c r="AC17" s="10"/>
    </row>
    <row r="18" spans="2:29" s="9" customFormat="1" ht="39" customHeight="1" x14ac:dyDescent="0.25">
      <c r="B18" s="57">
        <v>11</v>
      </c>
      <c r="C18" s="58" t="s">
        <v>36</v>
      </c>
      <c r="D18" s="59">
        <v>0</v>
      </c>
      <c r="E18" s="60">
        <v>0.90625000000000011</v>
      </c>
      <c r="F18" s="61">
        <v>1.05</v>
      </c>
      <c r="G18" s="61">
        <v>2</v>
      </c>
      <c r="H18" s="62">
        <v>0</v>
      </c>
      <c r="I18" s="62">
        <v>0</v>
      </c>
      <c r="J18" s="62">
        <v>0</v>
      </c>
      <c r="K18" s="59">
        <v>19454</v>
      </c>
      <c r="L18" s="60">
        <v>0.90625000000000011</v>
      </c>
      <c r="M18" s="61">
        <v>1.05</v>
      </c>
      <c r="N18" s="61">
        <v>2</v>
      </c>
      <c r="O18" s="62">
        <v>37023.39375000001</v>
      </c>
      <c r="P18" s="62">
        <v>8685</v>
      </c>
      <c r="Q18" s="62">
        <v>28338.39375000001</v>
      </c>
      <c r="R18" s="59">
        <v>9705</v>
      </c>
      <c r="S18" s="60">
        <v>0.90625000000000011</v>
      </c>
      <c r="T18" s="61">
        <v>1.05</v>
      </c>
      <c r="U18" s="61">
        <v>2</v>
      </c>
      <c r="V18" s="62">
        <v>18469.828125000004</v>
      </c>
      <c r="W18" s="62">
        <v>4256</v>
      </c>
      <c r="X18" s="62">
        <v>14213.828125000004</v>
      </c>
      <c r="Y18" s="62">
        <v>15812</v>
      </c>
      <c r="Z18" s="62">
        <v>26603.000000000007</v>
      </c>
      <c r="AC18" s="10"/>
    </row>
    <row r="19" spans="2:29" s="9" customFormat="1" ht="39" customHeight="1" x14ac:dyDescent="0.25">
      <c r="B19" s="63">
        <v>12</v>
      </c>
      <c r="C19" s="64" t="s">
        <v>37</v>
      </c>
      <c r="D19" s="59">
        <v>0</v>
      </c>
      <c r="E19" s="60">
        <v>0.90000000000000013</v>
      </c>
      <c r="F19" s="65">
        <v>1.5</v>
      </c>
      <c r="G19" s="65">
        <v>1</v>
      </c>
      <c r="H19" s="62">
        <v>0</v>
      </c>
      <c r="I19" s="62">
        <v>0</v>
      </c>
      <c r="J19" s="62">
        <v>0</v>
      </c>
      <c r="K19" s="59">
        <v>22205</v>
      </c>
      <c r="L19" s="60">
        <v>0.90000000000000013</v>
      </c>
      <c r="M19" s="61">
        <v>1.5</v>
      </c>
      <c r="N19" s="61">
        <v>1</v>
      </c>
      <c r="O19" s="62">
        <v>29976.750000000007</v>
      </c>
      <c r="P19" s="62">
        <v>4560</v>
      </c>
      <c r="Q19" s="62">
        <v>25416.750000000007</v>
      </c>
      <c r="R19" s="59">
        <v>11271</v>
      </c>
      <c r="S19" s="60">
        <v>0.90000000000000013</v>
      </c>
      <c r="T19" s="65">
        <v>1.5</v>
      </c>
      <c r="U19" s="65">
        <v>1</v>
      </c>
      <c r="V19" s="62">
        <v>15215.850000000002</v>
      </c>
      <c r="W19" s="62">
        <v>1870</v>
      </c>
      <c r="X19" s="62">
        <v>13337.6</v>
      </c>
      <c r="Y19" s="62">
        <v>0</v>
      </c>
      <c r="Z19" s="62">
        <v>38754.35</v>
      </c>
      <c r="AC19" s="10"/>
    </row>
    <row r="20" spans="2:29" ht="18.75" x14ac:dyDescent="0.3">
      <c r="J20" s="7"/>
    </row>
    <row r="21" spans="2:29" ht="18.75" x14ac:dyDescent="0.3">
      <c r="J21" s="7"/>
    </row>
  </sheetData>
  <mergeCells count="9">
    <mergeCell ref="C2:Z2"/>
    <mergeCell ref="Z5:Z6"/>
    <mergeCell ref="B5:B7"/>
    <mergeCell ref="C5:C7"/>
    <mergeCell ref="D5:J5"/>
    <mergeCell ref="K5:Q5"/>
    <mergeCell ref="R5:X5"/>
    <mergeCell ref="Y5:Y6"/>
    <mergeCell ref="B3:Z3"/>
  </mergeCells>
  <pageMargins left="0.62992125984251968" right="0.43307086614173229" top="0.74803149606299213" bottom="0.74803149606299213" header="0.31496062992125984" footer="0.31496062992125984"/>
  <pageSetup paperSize="9" scale="5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B17"/>
  <sheetViews>
    <sheetView zoomScaleNormal="100" workbookViewId="0">
      <selection activeCell="O21" sqref="O21"/>
    </sheetView>
  </sheetViews>
  <sheetFormatPr defaultColWidth="9.125" defaultRowHeight="15.75" x14ac:dyDescent="0.25"/>
  <cols>
    <col min="1" max="1" width="9.125" style="24"/>
    <col min="2" max="2" width="6.625" style="24" customWidth="1"/>
    <col min="3" max="3" width="18.25" style="24" customWidth="1"/>
    <col min="4" max="7" width="9.125" style="24"/>
    <col min="8" max="8" width="9.75" style="26" bestFit="1" customWidth="1"/>
    <col min="9" max="9" width="9.125" style="26"/>
    <col min="10" max="10" width="9.75" style="26" bestFit="1" customWidth="1"/>
    <col min="11" max="14" width="9.125" style="24"/>
    <col min="15" max="15" width="11" style="26" bestFit="1" customWidth="1"/>
    <col min="16" max="16" width="9.125" style="26"/>
    <col min="17" max="17" width="11" style="26" bestFit="1" customWidth="1"/>
    <col min="18" max="21" width="9.125" style="24"/>
    <col min="22" max="22" width="11.375" style="26" bestFit="1" customWidth="1"/>
    <col min="23" max="25" width="11" style="26" bestFit="1" customWidth="1"/>
    <col min="26" max="26" width="11" style="27" bestFit="1" customWidth="1"/>
    <col min="27" max="16384" width="9.125" style="24"/>
  </cols>
  <sheetData>
    <row r="2" spans="2:28" x14ac:dyDescent="0.25">
      <c r="B2" s="84" t="s">
        <v>0</v>
      </c>
      <c r="C2" s="85" t="s">
        <v>1</v>
      </c>
      <c r="D2" s="86" t="s">
        <v>2</v>
      </c>
      <c r="E2" s="87"/>
      <c r="F2" s="87"/>
      <c r="G2" s="87"/>
      <c r="H2" s="87"/>
      <c r="I2" s="87"/>
      <c r="J2" s="88"/>
      <c r="K2" s="86" t="s">
        <v>3</v>
      </c>
      <c r="L2" s="87"/>
      <c r="M2" s="87"/>
      <c r="N2" s="87"/>
      <c r="O2" s="87"/>
      <c r="P2" s="87"/>
      <c r="Q2" s="88"/>
      <c r="R2" s="86" t="s">
        <v>4</v>
      </c>
      <c r="S2" s="87"/>
      <c r="T2" s="87"/>
      <c r="U2" s="87"/>
      <c r="V2" s="87"/>
      <c r="W2" s="87"/>
      <c r="X2" s="88"/>
      <c r="Y2" s="82" t="s">
        <v>5</v>
      </c>
      <c r="Z2" s="82" t="s">
        <v>6</v>
      </c>
    </row>
    <row r="3" spans="2:28" ht="63" x14ac:dyDescent="0.25">
      <c r="B3" s="84"/>
      <c r="C3" s="85"/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14</v>
      </c>
      <c r="P3" s="5" t="s">
        <v>12</v>
      </c>
      <c r="Q3" s="5" t="s">
        <v>13</v>
      </c>
      <c r="R3" s="5" t="s">
        <v>7</v>
      </c>
      <c r="S3" s="5" t="s">
        <v>8</v>
      </c>
      <c r="T3" s="5" t="s">
        <v>9</v>
      </c>
      <c r="U3" s="5" t="s">
        <v>10</v>
      </c>
      <c r="V3" s="5" t="s">
        <v>14</v>
      </c>
      <c r="W3" s="5" t="s">
        <v>12</v>
      </c>
      <c r="X3" s="5" t="s">
        <v>13</v>
      </c>
      <c r="Y3" s="83"/>
      <c r="Z3" s="83"/>
    </row>
    <row r="4" spans="2:28" ht="31.5" x14ac:dyDescent="0.25">
      <c r="B4" s="84"/>
      <c r="C4" s="85"/>
      <c r="D4" s="5">
        <v>1</v>
      </c>
      <c r="E4" s="5">
        <v>2</v>
      </c>
      <c r="F4" s="5">
        <v>3</v>
      </c>
      <c r="G4" s="5">
        <v>4</v>
      </c>
      <c r="H4" s="5" t="s">
        <v>15</v>
      </c>
      <c r="I4" s="5" t="s">
        <v>16</v>
      </c>
      <c r="J4" s="5" t="s">
        <v>17</v>
      </c>
      <c r="K4" s="5">
        <v>6</v>
      </c>
      <c r="L4" s="5">
        <v>7</v>
      </c>
      <c r="M4" s="5">
        <v>8</v>
      </c>
      <c r="N4" s="5">
        <v>9</v>
      </c>
      <c r="O4" s="5" t="s">
        <v>18</v>
      </c>
      <c r="P4" s="5" t="s">
        <v>19</v>
      </c>
      <c r="Q4" s="5" t="s">
        <v>20</v>
      </c>
      <c r="R4" s="5">
        <v>11</v>
      </c>
      <c r="S4" s="5">
        <v>12</v>
      </c>
      <c r="T4" s="5">
        <v>13</v>
      </c>
      <c r="U4" s="5">
        <v>14</v>
      </c>
      <c r="V4" s="5" t="s">
        <v>21</v>
      </c>
      <c r="W4" s="5" t="s">
        <v>22</v>
      </c>
      <c r="X4" s="5" t="s">
        <v>23</v>
      </c>
      <c r="Y4" s="5" t="s">
        <v>24</v>
      </c>
      <c r="Z4" s="5" t="s">
        <v>25</v>
      </c>
    </row>
    <row r="5" spans="2:28" x14ac:dyDescent="0.25">
      <c r="B5" s="1">
        <v>1</v>
      </c>
      <c r="C5" s="3" t="s">
        <v>26</v>
      </c>
      <c r="D5" s="28">
        <v>0</v>
      </c>
      <c r="E5" s="29">
        <v>0.9</v>
      </c>
      <c r="F5" s="30">
        <v>1.05</v>
      </c>
      <c r="G5" s="31">
        <v>1</v>
      </c>
      <c r="H5" s="31">
        <f>SUM(D5*E5*F5*G5)</f>
        <v>0</v>
      </c>
      <c r="I5" s="31">
        <v>0</v>
      </c>
      <c r="J5" s="32">
        <f>SUM(H5-I5)</f>
        <v>0</v>
      </c>
      <c r="K5" s="31">
        <v>0</v>
      </c>
      <c r="L5" s="29">
        <v>0.9</v>
      </c>
      <c r="M5" s="30">
        <v>1.05</v>
      </c>
      <c r="N5" s="31">
        <v>1</v>
      </c>
      <c r="O5" s="32">
        <f>SUM(K5*L5*M5*N5)</f>
        <v>0</v>
      </c>
      <c r="P5" s="31">
        <v>0</v>
      </c>
      <c r="Q5" s="31">
        <f>SUM(O5-P5)</f>
        <v>0</v>
      </c>
      <c r="R5" s="31">
        <v>0</v>
      </c>
      <c r="S5" s="29">
        <v>0.9</v>
      </c>
      <c r="T5" s="30">
        <v>1.05</v>
      </c>
      <c r="U5" s="31">
        <v>1</v>
      </c>
      <c r="V5" s="32">
        <f>SUM(R5*S5*T5*U5)</f>
        <v>0</v>
      </c>
      <c r="W5" s="32">
        <v>0</v>
      </c>
      <c r="X5" s="32">
        <f>SUM(V5-W5)</f>
        <v>0</v>
      </c>
      <c r="Y5" s="32">
        <v>0</v>
      </c>
      <c r="Z5" s="8">
        <f>SUM(J5+Q5+X5-Y5)</f>
        <v>0</v>
      </c>
      <c r="AB5" s="25"/>
    </row>
    <row r="6" spans="2:28" x14ac:dyDescent="0.25">
      <c r="B6" s="1">
        <v>2</v>
      </c>
      <c r="C6" s="3" t="s">
        <v>27</v>
      </c>
      <c r="D6" s="28">
        <v>0</v>
      </c>
      <c r="E6" s="33">
        <v>0.98</v>
      </c>
      <c r="F6" s="30">
        <v>1.8</v>
      </c>
      <c r="G6" s="31">
        <v>1</v>
      </c>
      <c r="H6" s="31">
        <f t="shared" ref="H6" si="0">SUM(D6*E6*F6*G6)</f>
        <v>0</v>
      </c>
      <c r="I6" s="31">
        <v>0</v>
      </c>
      <c r="J6" s="32">
        <f t="shared" ref="J6:J16" si="1">SUM(H6-I6)</f>
        <v>0</v>
      </c>
      <c r="K6" s="31">
        <v>3676</v>
      </c>
      <c r="L6" s="33">
        <v>0.98</v>
      </c>
      <c r="M6" s="30">
        <v>1.8</v>
      </c>
      <c r="N6" s="31">
        <v>1</v>
      </c>
      <c r="O6" s="32">
        <f>K6*L6*M6*N6</f>
        <v>6484.4639999999999</v>
      </c>
      <c r="P6" s="32">
        <f>SUM(O6-Q6)</f>
        <v>2484.4639999999999</v>
      </c>
      <c r="Q6" s="31">
        <v>4000</v>
      </c>
      <c r="R6" s="31">
        <f>K6/2</f>
        <v>1838</v>
      </c>
      <c r="S6" s="33">
        <v>0.98</v>
      </c>
      <c r="T6" s="30">
        <v>1.8</v>
      </c>
      <c r="U6" s="31">
        <v>1</v>
      </c>
      <c r="V6" s="32">
        <f>R6*S6*T6*U6</f>
        <v>3242.232</v>
      </c>
      <c r="W6" s="32">
        <f>SUM(V6-X6)</f>
        <v>1242.232</v>
      </c>
      <c r="X6" s="32">
        <f>Q6/2</f>
        <v>2000</v>
      </c>
      <c r="Y6" s="32">
        <v>1660</v>
      </c>
      <c r="Z6" s="8">
        <f t="shared" ref="Z6:Z16" si="2">SUM(J6+Q6+X6-Y6)</f>
        <v>4340</v>
      </c>
      <c r="AB6" s="25"/>
    </row>
    <row r="7" spans="2:28" x14ac:dyDescent="0.25">
      <c r="B7" s="1">
        <v>3</v>
      </c>
      <c r="C7" s="3" t="s">
        <v>28</v>
      </c>
      <c r="D7" s="28">
        <v>30</v>
      </c>
      <c r="E7" s="33">
        <v>0.98</v>
      </c>
      <c r="F7" s="30">
        <v>1.05</v>
      </c>
      <c r="G7" s="31">
        <v>3</v>
      </c>
      <c r="H7" s="32">
        <f>D7*E7*F7*G7</f>
        <v>92.61</v>
      </c>
      <c r="I7" s="31">
        <v>0</v>
      </c>
      <c r="J7" s="32">
        <f t="shared" si="1"/>
        <v>92.61</v>
      </c>
      <c r="K7" s="31">
        <v>3676</v>
      </c>
      <c r="L7" s="33">
        <v>0.98</v>
      </c>
      <c r="M7" s="30">
        <v>1.05</v>
      </c>
      <c r="N7" s="31">
        <v>3</v>
      </c>
      <c r="O7" s="32">
        <f t="shared" ref="O7:O16" si="3">K7*L7*M7*N7</f>
        <v>11347.812000000002</v>
      </c>
      <c r="P7" s="32">
        <f t="shared" ref="P7:P14" si="4">SUM(O7-Q7)</f>
        <v>7747.8120000000017</v>
      </c>
      <c r="Q7" s="31">
        <v>3600</v>
      </c>
      <c r="R7" s="31">
        <f t="shared" ref="R7:R15" si="5">K7/2</f>
        <v>1838</v>
      </c>
      <c r="S7" s="33">
        <v>0.98</v>
      </c>
      <c r="T7" s="30">
        <v>1.05</v>
      </c>
      <c r="U7" s="31">
        <v>3</v>
      </c>
      <c r="V7" s="32">
        <f t="shared" ref="V7:V16" si="6">R7*S7*T7*U7</f>
        <v>5673.9060000000009</v>
      </c>
      <c r="W7" s="32">
        <f t="shared" ref="W7:W15" si="7">SUM(V7-X7)</f>
        <v>3873.9060000000009</v>
      </c>
      <c r="X7" s="32">
        <f t="shared" ref="X7:X15" si="8">Q7/2</f>
        <v>1800</v>
      </c>
      <c r="Y7" s="32">
        <v>1687</v>
      </c>
      <c r="Z7" s="8">
        <f t="shared" si="2"/>
        <v>3805.6100000000006</v>
      </c>
      <c r="AB7" s="25"/>
    </row>
    <row r="8" spans="2:28" x14ac:dyDescent="0.25">
      <c r="B8" s="1">
        <v>4</v>
      </c>
      <c r="C8" s="3" t="s">
        <v>29</v>
      </c>
      <c r="D8" s="28">
        <v>30</v>
      </c>
      <c r="E8" s="33">
        <v>0.98</v>
      </c>
      <c r="F8" s="30">
        <v>1.6</v>
      </c>
      <c r="G8" s="31">
        <v>3</v>
      </c>
      <c r="H8" s="32">
        <f t="shared" ref="H8:H16" si="9">D8*E8*F8*G8</f>
        <v>141.12</v>
      </c>
      <c r="I8" s="31">
        <v>0</v>
      </c>
      <c r="J8" s="32">
        <f t="shared" si="1"/>
        <v>141.12</v>
      </c>
      <c r="K8" s="31">
        <v>3676</v>
      </c>
      <c r="L8" s="33">
        <v>0.98</v>
      </c>
      <c r="M8" s="30">
        <v>1.6</v>
      </c>
      <c r="N8" s="31">
        <v>3</v>
      </c>
      <c r="O8" s="32">
        <f t="shared" si="3"/>
        <v>17291.904000000002</v>
      </c>
      <c r="P8" s="32">
        <f t="shared" si="4"/>
        <v>12291.904000000002</v>
      </c>
      <c r="Q8" s="31">
        <v>5000</v>
      </c>
      <c r="R8" s="31">
        <f t="shared" si="5"/>
        <v>1838</v>
      </c>
      <c r="S8" s="33">
        <v>0.98</v>
      </c>
      <c r="T8" s="30">
        <v>1.6</v>
      </c>
      <c r="U8" s="31">
        <v>3</v>
      </c>
      <c r="V8" s="32">
        <f t="shared" si="6"/>
        <v>8645.9520000000011</v>
      </c>
      <c r="W8" s="32">
        <f t="shared" si="7"/>
        <v>6145.9520000000011</v>
      </c>
      <c r="X8" s="32">
        <f t="shared" si="8"/>
        <v>2500</v>
      </c>
      <c r="Y8" s="32">
        <v>2420</v>
      </c>
      <c r="Z8" s="8">
        <f t="shared" si="2"/>
        <v>5221.12</v>
      </c>
      <c r="AB8" s="25"/>
    </row>
    <row r="9" spans="2:28" x14ac:dyDescent="0.25">
      <c r="B9" s="1">
        <v>5</v>
      </c>
      <c r="C9" s="3" t="s">
        <v>30</v>
      </c>
      <c r="D9" s="28">
        <v>30</v>
      </c>
      <c r="E9" s="33">
        <v>0.98</v>
      </c>
      <c r="F9" s="30">
        <v>1.5</v>
      </c>
      <c r="G9" s="31">
        <v>2</v>
      </c>
      <c r="H9" s="32">
        <f t="shared" si="9"/>
        <v>88.199999999999989</v>
      </c>
      <c r="I9" s="31">
        <v>0</v>
      </c>
      <c r="J9" s="32">
        <f t="shared" si="1"/>
        <v>88.199999999999989</v>
      </c>
      <c r="K9" s="31">
        <v>3676</v>
      </c>
      <c r="L9" s="33">
        <v>0.98</v>
      </c>
      <c r="M9" s="30">
        <v>1.5</v>
      </c>
      <c r="N9" s="31">
        <v>2</v>
      </c>
      <c r="O9" s="32">
        <f t="shared" si="3"/>
        <v>10807.44</v>
      </c>
      <c r="P9" s="32">
        <f t="shared" si="4"/>
        <v>7307.4400000000005</v>
      </c>
      <c r="Q9" s="31">
        <v>3500</v>
      </c>
      <c r="R9" s="31">
        <f t="shared" si="5"/>
        <v>1838</v>
      </c>
      <c r="S9" s="33">
        <v>0.98</v>
      </c>
      <c r="T9" s="30">
        <v>1.5</v>
      </c>
      <c r="U9" s="31">
        <v>2</v>
      </c>
      <c r="V9" s="32">
        <f t="shared" si="6"/>
        <v>5403.72</v>
      </c>
      <c r="W9" s="32">
        <f t="shared" si="7"/>
        <v>3653.7200000000003</v>
      </c>
      <c r="X9" s="32">
        <f t="shared" si="8"/>
        <v>1750</v>
      </c>
      <c r="Y9" s="32">
        <v>1480</v>
      </c>
      <c r="Z9" s="8">
        <f t="shared" si="2"/>
        <v>3858.2</v>
      </c>
      <c r="AB9" s="25"/>
    </row>
    <row r="10" spans="2:28" x14ac:dyDescent="0.25">
      <c r="B10" s="1">
        <v>6</v>
      </c>
      <c r="C10" s="3" t="s">
        <v>31</v>
      </c>
      <c r="D10" s="28">
        <v>30</v>
      </c>
      <c r="E10" s="33">
        <v>0.98</v>
      </c>
      <c r="F10" s="30">
        <v>1.5</v>
      </c>
      <c r="G10" s="31">
        <v>1</v>
      </c>
      <c r="H10" s="32">
        <f t="shared" si="9"/>
        <v>44.099999999999994</v>
      </c>
      <c r="I10" s="31">
        <v>0</v>
      </c>
      <c r="J10" s="32">
        <f t="shared" si="1"/>
        <v>44.099999999999994</v>
      </c>
      <c r="K10" s="31">
        <v>3676</v>
      </c>
      <c r="L10" s="33">
        <v>0.98</v>
      </c>
      <c r="M10" s="30">
        <v>1.5</v>
      </c>
      <c r="N10" s="31">
        <v>1</v>
      </c>
      <c r="O10" s="32">
        <f t="shared" si="3"/>
        <v>5403.72</v>
      </c>
      <c r="P10" s="32">
        <f t="shared" si="4"/>
        <v>2303.7200000000003</v>
      </c>
      <c r="Q10" s="32">
        <v>3100</v>
      </c>
      <c r="R10" s="31">
        <f t="shared" si="5"/>
        <v>1838</v>
      </c>
      <c r="S10" s="33">
        <v>0.98</v>
      </c>
      <c r="T10" s="30">
        <v>1.5</v>
      </c>
      <c r="U10" s="31">
        <v>1</v>
      </c>
      <c r="V10" s="32">
        <f t="shared" si="6"/>
        <v>2701.86</v>
      </c>
      <c r="W10" s="32">
        <f t="shared" si="7"/>
        <v>1151.8600000000001</v>
      </c>
      <c r="X10" s="32">
        <f t="shared" si="8"/>
        <v>1550</v>
      </c>
      <c r="Y10" s="32">
        <v>1690</v>
      </c>
      <c r="Z10" s="8">
        <f t="shared" si="2"/>
        <v>3004.1000000000004</v>
      </c>
      <c r="AB10" s="25"/>
    </row>
    <row r="11" spans="2:28" x14ac:dyDescent="0.25">
      <c r="B11" s="1">
        <v>7</v>
      </c>
      <c r="C11" s="3" t="s">
        <v>32</v>
      </c>
      <c r="D11" s="31">
        <v>40</v>
      </c>
      <c r="E11" s="29">
        <v>0.95</v>
      </c>
      <c r="F11" s="31">
        <v>1.5</v>
      </c>
      <c r="G11" s="31">
        <v>1</v>
      </c>
      <c r="H11" s="32">
        <f t="shared" si="9"/>
        <v>57</v>
      </c>
      <c r="I11" s="31">
        <v>0</v>
      </c>
      <c r="J11" s="32">
        <f t="shared" si="1"/>
        <v>57</v>
      </c>
      <c r="K11" s="31">
        <v>3579</v>
      </c>
      <c r="L11" s="29">
        <v>0.95</v>
      </c>
      <c r="M11" s="31">
        <v>1.5</v>
      </c>
      <c r="N11" s="31">
        <v>1</v>
      </c>
      <c r="O11" s="32">
        <f t="shared" si="3"/>
        <v>5100.0749999999998</v>
      </c>
      <c r="P11" s="32">
        <f t="shared" si="4"/>
        <v>2100.0749999999998</v>
      </c>
      <c r="Q11" s="32">
        <v>3000</v>
      </c>
      <c r="R11" s="31">
        <v>1789</v>
      </c>
      <c r="S11" s="29">
        <v>0.95</v>
      </c>
      <c r="T11" s="31">
        <v>1.5</v>
      </c>
      <c r="U11" s="31">
        <v>1</v>
      </c>
      <c r="V11" s="32">
        <f t="shared" si="6"/>
        <v>2549.3249999999998</v>
      </c>
      <c r="W11" s="32">
        <f t="shared" si="7"/>
        <v>1049.3249999999998</v>
      </c>
      <c r="X11" s="32">
        <f t="shared" si="8"/>
        <v>1500</v>
      </c>
      <c r="Y11" s="32">
        <v>1750</v>
      </c>
      <c r="Z11" s="8">
        <f t="shared" si="2"/>
        <v>2807</v>
      </c>
      <c r="AB11" s="25"/>
    </row>
    <row r="12" spans="2:28" x14ac:dyDescent="0.25">
      <c r="B12" s="1">
        <v>8</v>
      </c>
      <c r="C12" s="3" t="s">
        <v>33</v>
      </c>
      <c r="D12" s="31">
        <v>40</v>
      </c>
      <c r="E12" s="29">
        <v>0.95</v>
      </c>
      <c r="F12" s="31">
        <v>1.5</v>
      </c>
      <c r="G12" s="31">
        <v>3</v>
      </c>
      <c r="H12" s="32">
        <f t="shared" si="9"/>
        <v>171</v>
      </c>
      <c r="I12" s="31">
        <v>0</v>
      </c>
      <c r="J12" s="32">
        <f t="shared" si="1"/>
        <v>171</v>
      </c>
      <c r="K12" s="31">
        <v>3681</v>
      </c>
      <c r="L12" s="29">
        <v>0.95</v>
      </c>
      <c r="M12" s="31">
        <v>1.5</v>
      </c>
      <c r="N12" s="31">
        <v>3</v>
      </c>
      <c r="O12" s="32">
        <f t="shared" si="3"/>
        <v>15736.274999999998</v>
      </c>
      <c r="P12" s="32">
        <f t="shared" si="4"/>
        <v>7536.2749999999978</v>
      </c>
      <c r="Q12" s="32">
        <v>8200</v>
      </c>
      <c r="R12" s="31">
        <v>1840</v>
      </c>
      <c r="S12" s="29">
        <v>0.95</v>
      </c>
      <c r="T12" s="31">
        <v>1.5</v>
      </c>
      <c r="U12" s="31">
        <v>3</v>
      </c>
      <c r="V12" s="32">
        <f t="shared" si="6"/>
        <v>7866</v>
      </c>
      <c r="W12" s="32">
        <f t="shared" si="7"/>
        <v>3766</v>
      </c>
      <c r="X12" s="32">
        <f t="shared" si="8"/>
        <v>4100</v>
      </c>
      <c r="Y12" s="32">
        <v>3620</v>
      </c>
      <c r="Z12" s="8">
        <f t="shared" si="2"/>
        <v>8851</v>
      </c>
      <c r="AB12" s="25"/>
    </row>
    <row r="13" spans="2:28" x14ac:dyDescent="0.25">
      <c r="B13" s="1">
        <v>9</v>
      </c>
      <c r="C13" s="3" t="s">
        <v>34</v>
      </c>
      <c r="D13" s="31">
        <v>0</v>
      </c>
      <c r="E13" s="29">
        <v>0.95</v>
      </c>
      <c r="F13" s="31">
        <v>1.7</v>
      </c>
      <c r="G13" s="31">
        <v>2</v>
      </c>
      <c r="H13" s="32">
        <f t="shared" si="9"/>
        <v>0</v>
      </c>
      <c r="I13" s="31">
        <v>0</v>
      </c>
      <c r="J13" s="32">
        <f t="shared" si="1"/>
        <v>0</v>
      </c>
      <c r="K13" s="31">
        <v>3676</v>
      </c>
      <c r="L13" s="29">
        <v>0.95</v>
      </c>
      <c r="M13" s="31">
        <v>1.7</v>
      </c>
      <c r="N13" s="31">
        <v>2</v>
      </c>
      <c r="O13" s="32">
        <f t="shared" si="3"/>
        <v>11873.48</v>
      </c>
      <c r="P13" s="32">
        <f t="shared" si="4"/>
        <v>7073.48</v>
      </c>
      <c r="Q13" s="32">
        <v>4800</v>
      </c>
      <c r="R13" s="31">
        <f t="shared" si="5"/>
        <v>1838</v>
      </c>
      <c r="S13" s="29">
        <v>0.95</v>
      </c>
      <c r="T13" s="31">
        <v>1.7</v>
      </c>
      <c r="U13" s="31">
        <v>2</v>
      </c>
      <c r="V13" s="32">
        <f t="shared" si="6"/>
        <v>5936.74</v>
      </c>
      <c r="W13" s="32">
        <f t="shared" si="7"/>
        <v>3536.74</v>
      </c>
      <c r="X13" s="32">
        <f t="shared" si="8"/>
        <v>2400</v>
      </c>
      <c r="Y13" s="32">
        <v>2190</v>
      </c>
      <c r="Z13" s="8">
        <f t="shared" si="2"/>
        <v>5010</v>
      </c>
      <c r="AB13" s="25"/>
    </row>
    <row r="14" spans="2:28" ht="46.5" customHeight="1" x14ac:dyDescent="0.25">
      <c r="B14" s="1">
        <v>10</v>
      </c>
      <c r="C14" s="3" t="s">
        <v>35</v>
      </c>
      <c r="D14" s="31">
        <v>40</v>
      </c>
      <c r="E14" s="29">
        <v>0.95</v>
      </c>
      <c r="F14" s="31">
        <v>2</v>
      </c>
      <c r="G14" s="31">
        <v>1</v>
      </c>
      <c r="H14" s="32">
        <f t="shared" si="9"/>
        <v>76</v>
      </c>
      <c r="I14" s="31">
        <v>0</v>
      </c>
      <c r="J14" s="32">
        <f t="shared" si="1"/>
        <v>76</v>
      </c>
      <c r="K14" s="31">
        <v>3579</v>
      </c>
      <c r="L14" s="29">
        <v>0.95</v>
      </c>
      <c r="M14" s="31">
        <v>2</v>
      </c>
      <c r="N14" s="31">
        <v>1</v>
      </c>
      <c r="O14" s="32">
        <f t="shared" si="3"/>
        <v>6800.0999999999995</v>
      </c>
      <c r="P14" s="32">
        <f t="shared" si="4"/>
        <v>2380.0999999999995</v>
      </c>
      <c r="Q14" s="32">
        <v>4420</v>
      </c>
      <c r="R14" s="31">
        <v>1789</v>
      </c>
      <c r="S14" s="29">
        <v>0.95</v>
      </c>
      <c r="T14" s="31">
        <v>2</v>
      </c>
      <c r="U14" s="31">
        <v>1</v>
      </c>
      <c r="V14" s="32">
        <f t="shared" si="6"/>
        <v>3399.1</v>
      </c>
      <c r="W14" s="32">
        <f t="shared" si="7"/>
        <v>1199.0999999999999</v>
      </c>
      <c r="X14" s="32">
        <v>2200</v>
      </c>
      <c r="Y14" s="32">
        <v>2205</v>
      </c>
      <c r="Z14" s="8">
        <f t="shared" si="2"/>
        <v>4491</v>
      </c>
      <c r="AB14" s="25"/>
    </row>
    <row r="15" spans="2:28" x14ac:dyDescent="0.25">
      <c r="B15" s="1">
        <v>11</v>
      </c>
      <c r="C15" s="3" t="s">
        <v>36</v>
      </c>
      <c r="D15" s="31">
        <v>0</v>
      </c>
      <c r="E15" s="33">
        <v>0.9</v>
      </c>
      <c r="F15" s="31">
        <v>1.05</v>
      </c>
      <c r="G15" s="31">
        <v>2</v>
      </c>
      <c r="H15" s="32">
        <f t="shared" si="9"/>
        <v>0</v>
      </c>
      <c r="I15" s="31">
        <v>0</v>
      </c>
      <c r="J15" s="32">
        <f t="shared" si="1"/>
        <v>0</v>
      </c>
      <c r="K15" s="31">
        <v>3676</v>
      </c>
      <c r="L15" s="33">
        <v>0.9</v>
      </c>
      <c r="M15" s="31">
        <v>1.05</v>
      </c>
      <c r="N15" s="31">
        <v>2</v>
      </c>
      <c r="O15" s="32">
        <f t="shared" si="3"/>
        <v>6947.64</v>
      </c>
      <c r="P15" s="32">
        <v>2080</v>
      </c>
      <c r="Q15" s="32">
        <f t="shared" ref="Q15:Q16" si="10">SUM(O15-P15)</f>
        <v>4867.6400000000003</v>
      </c>
      <c r="R15" s="31">
        <f t="shared" si="5"/>
        <v>1838</v>
      </c>
      <c r="S15" s="33">
        <v>0.9</v>
      </c>
      <c r="T15" s="31">
        <v>1.05</v>
      </c>
      <c r="U15" s="31">
        <v>2</v>
      </c>
      <c r="V15" s="32">
        <f t="shared" si="6"/>
        <v>3473.82</v>
      </c>
      <c r="W15" s="32">
        <f t="shared" si="7"/>
        <v>1040</v>
      </c>
      <c r="X15" s="32">
        <f t="shared" si="8"/>
        <v>2433.8200000000002</v>
      </c>
      <c r="Y15" s="32">
        <v>2380</v>
      </c>
      <c r="Z15" s="8">
        <f t="shared" si="2"/>
        <v>4921.4600000000009</v>
      </c>
      <c r="AB15" s="25"/>
    </row>
    <row r="16" spans="2:28" ht="31.5" x14ac:dyDescent="0.25">
      <c r="B16" s="34">
        <v>12</v>
      </c>
      <c r="C16" s="35" t="s">
        <v>37</v>
      </c>
      <c r="D16" s="36">
        <v>0</v>
      </c>
      <c r="E16" s="37">
        <v>0.9</v>
      </c>
      <c r="F16" s="36">
        <v>1.5</v>
      </c>
      <c r="G16" s="36">
        <v>1</v>
      </c>
      <c r="H16" s="32">
        <f t="shared" si="9"/>
        <v>0</v>
      </c>
      <c r="I16" s="31">
        <v>0</v>
      </c>
      <c r="J16" s="32">
        <f t="shared" si="1"/>
        <v>0</v>
      </c>
      <c r="K16" s="31">
        <v>4191</v>
      </c>
      <c r="L16" s="37">
        <v>0.9</v>
      </c>
      <c r="M16" s="36">
        <v>1.5</v>
      </c>
      <c r="N16" s="31">
        <v>1</v>
      </c>
      <c r="O16" s="32">
        <f t="shared" si="3"/>
        <v>5657.85</v>
      </c>
      <c r="P16" s="32">
        <v>1700</v>
      </c>
      <c r="Q16" s="32">
        <f t="shared" si="10"/>
        <v>3957.8500000000004</v>
      </c>
      <c r="R16" s="31">
        <v>2095</v>
      </c>
      <c r="S16" s="37">
        <v>0.9</v>
      </c>
      <c r="T16" s="36">
        <v>1.5</v>
      </c>
      <c r="U16" s="31">
        <v>1</v>
      </c>
      <c r="V16" s="32">
        <f t="shared" si="6"/>
        <v>2828.25</v>
      </c>
      <c r="W16" s="32">
        <v>850</v>
      </c>
      <c r="X16" s="32">
        <v>1970</v>
      </c>
      <c r="Y16" s="32">
        <v>0</v>
      </c>
      <c r="Z16" s="8">
        <f t="shared" si="2"/>
        <v>5927.85</v>
      </c>
      <c r="AB16" s="25"/>
    </row>
    <row r="17" spans="22:24" x14ac:dyDescent="0.25">
      <c r="V17" s="38"/>
      <c r="W17" s="38"/>
      <c r="X17" s="38"/>
    </row>
  </sheetData>
  <mergeCells count="7">
    <mergeCell ref="Z2:Z3"/>
    <mergeCell ref="B2:B4"/>
    <mergeCell ref="C2:C4"/>
    <mergeCell ref="D2:J2"/>
    <mergeCell ref="K2:Q2"/>
    <mergeCell ref="R2:X2"/>
    <mergeCell ref="Y2:Y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D16"/>
  <sheetViews>
    <sheetView topLeftCell="B1" workbookViewId="0">
      <selection activeCell="W8" sqref="W8"/>
    </sheetView>
  </sheetViews>
  <sheetFormatPr defaultColWidth="9.125" defaultRowHeight="15.75" x14ac:dyDescent="0.25"/>
  <cols>
    <col min="1" max="1" width="9.125" style="24"/>
    <col min="2" max="2" width="5.125" style="24" customWidth="1"/>
    <col min="3" max="3" width="18.125" style="24" customWidth="1"/>
    <col min="4" max="7" width="9.125" style="24"/>
    <col min="8" max="10" width="9.125" style="26"/>
    <col min="11" max="14" width="9.125" style="24"/>
    <col min="15" max="17" width="9.125" style="26"/>
    <col min="18" max="21" width="9.125" style="24"/>
    <col min="22" max="25" width="9.125" style="26"/>
    <col min="26" max="26" width="9.125" style="27"/>
    <col min="27" max="16384" width="9.125" style="24"/>
  </cols>
  <sheetData>
    <row r="2" spans="2:30" ht="24.75" customHeight="1" x14ac:dyDescent="0.25">
      <c r="B2" s="84" t="s">
        <v>0</v>
      </c>
      <c r="C2" s="85" t="s">
        <v>1</v>
      </c>
      <c r="D2" s="86" t="s">
        <v>38</v>
      </c>
      <c r="E2" s="87"/>
      <c r="F2" s="87"/>
      <c r="G2" s="87"/>
      <c r="H2" s="87"/>
      <c r="I2" s="87"/>
      <c r="J2" s="88"/>
      <c r="K2" s="86" t="s">
        <v>3</v>
      </c>
      <c r="L2" s="87"/>
      <c r="M2" s="87"/>
      <c r="N2" s="87"/>
      <c r="O2" s="87"/>
      <c r="P2" s="87"/>
      <c r="Q2" s="88"/>
      <c r="R2" s="86" t="s">
        <v>39</v>
      </c>
      <c r="S2" s="87"/>
      <c r="T2" s="87"/>
      <c r="U2" s="87"/>
      <c r="V2" s="87"/>
      <c r="W2" s="87"/>
      <c r="X2" s="88"/>
      <c r="Y2" s="82" t="s">
        <v>5</v>
      </c>
      <c r="Z2" s="82" t="s">
        <v>6</v>
      </c>
    </row>
    <row r="3" spans="2:30" ht="63" x14ac:dyDescent="0.25">
      <c r="B3" s="84"/>
      <c r="C3" s="85"/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14</v>
      </c>
      <c r="P3" s="5" t="s">
        <v>12</v>
      </c>
      <c r="Q3" s="5" t="s">
        <v>13</v>
      </c>
      <c r="R3" s="5" t="s">
        <v>7</v>
      </c>
      <c r="S3" s="5" t="s">
        <v>8</v>
      </c>
      <c r="T3" s="5" t="s">
        <v>9</v>
      </c>
      <c r="U3" s="5" t="s">
        <v>10</v>
      </c>
      <c r="V3" s="5" t="s">
        <v>14</v>
      </c>
      <c r="W3" s="5" t="s">
        <v>12</v>
      </c>
      <c r="X3" s="5" t="s">
        <v>13</v>
      </c>
      <c r="Y3" s="83"/>
      <c r="Z3" s="83"/>
    </row>
    <row r="4" spans="2:30" ht="31.5" x14ac:dyDescent="0.25">
      <c r="B4" s="84"/>
      <c r="C4" s="85"/>
      <c r="D4" s="5">
        <v>1</v>
      </c>
      <c r="E4" s="5">
        <v>2</v>
      </c>
      <c r="F4" s="5">
        <v>3</v>
      </c>
      <c r="G4" s="5">
        <v>4</v>
      </c>
      <c r="H4" s="5" t="s">
        <v>15</v>
      </c>
      <c r="I4" s="5" t="s">
        <v>16</v>
      </c>
      <c r="J4" s="5" t="s">
        <v>17</v>
      </c>
      <c r="K4" s="5">
        <v>6</v>
      </c>
      <c r="L4" s="5">
        <v>7</v>
      </c>
      <c r="M4" s="5">
        <v>8</v>
      </c>
      <c r="N4" s="5">
        <v>9</v>
      </c>
      <c r="O4" s="5" t="s">
        <v>18</v>
      </c>
      <c r="P4" s="5" t="s">
        <v>19</v>
      </c>
      <c r="Q4" s="5" t="s">
        <v>20</v>
      </c>
      <c r="R4" s="5">
        <v>11</v>
      </c>
      <c r="S4" s="5">
        <v>12</v>
      </c>
      <c r="T4" s="5">
        <v>13</v>
      </c>
      <c r="U4" s="5">
        <v>14</v>
      </c>
      <c r="V4" s="5" t="s">
        <v>21</v>
      </c>
      <c r="W4" s="5" t="s">
        <v>22</v>
      </c>
      <c r="X4" s="5" t="s">
        <v>23</v>
      </c>
      <c r="Y4" s="5" t="s">
        <v>24</v>
      </c>
      <c r="Z4" s="5" t="s">
        <v>25</v>
      </c>
    </row>
    <row r="5" spans="2:30" ht="21" customHeight="1" x14ac:dyDescent="0.25">
      <c r="B5" s="1">
        <v>1</v>
      </c>
      <c r="C5" s="3" t="s">
        <v>26</v>
      </c>
      <c r="D5" s="1">
        <v>0</v>
      </c>
      <c r="E5" s="1">
        <v>0</v>
      </c>
      <c r="F5" s="1">
        <v>1.05</v>
      </c>
      <c r="G5" s="1">
        <v>1</v>
      </c>
      <c r="H5" s="4">
        <v>0</v>
      </c>
      <c r="I5" s="4">
        <v>0</v>
      </c>
      <c r="J5" s="4">
        <v>0</v>
      </c>
      <c r="K5" s="1">
        <v>1300</v>
      </c>
      <c r="L5" s="39">
        <v>0.98499999999999999</v>
      </c>
      <c r="M5" s="1">
        <v>1.05</v>
      </c>
      <c r="N5" s="1">
        <v>1</v>
      </c>
      <c r="O5" s="4">
        <f>K5*L5*M5*N5</f>
        <v>1344.5250000000001</v>
      </c>
      <c r="P5" s="1">
        <v>0</v>
      </c>
      <c r="Q5" s="4">
        <f>O5-P5</f>
        <v>1344.5250000000001</v>
      </c>
      <c r="R5" s="1">
        <v>700</v>
      </c>
      <c r="S5" s="39">
        <v>0.98499999999999999</v>
      </c>
      <c r="T5" s="1">
        <v>1.05</v>
      </c>
      <c r="U5" s="1">
        <v>1</v>
      </c>
      <c r="V5" s="4">
        <f>R5*S5*T5*U5</f>
        <v>723.97500000000002</v>
      </c>
      <c r="W5" s="4">
        <v>0</v>
      </c>
      <c r="X5" s="4">
        <v>723.97500000000002</v>
      </c>
      <c r="Y5" s="1">
        <v>600</v>
      </c>
      <c r="Z5" s="40">
        <f>J5+Q5+X5-Y5</f>
        <v>1468.5</v>
      </c>
      <c r="AA5" s="25"/>
      <c r="AD5" s="25"/>
    </row>
    <row r="6" spans="2:30" ht="21" customHeight="1" x14ac:dyDescent="0.25">
      <c r="B6" s="1">
        <v>2</v>
      </c>
      <c r="C6" s="3" t="s">
        <v>27</v>
      </c>
      <c r="D6" s="1">
        <v>0</v>
      </c>
      <c r="E6" s="2">
        <v>0.98</v>
      </c>
      <c r="F6" s="1">
        <v>1.8</v>
      </c>
      <c r="G6" s="1">
        <v>1</v>
      </c>
      <c r="H6" s="4">
        <v>0</v>
      </c>
      <c r="I6" s="4">
        <v>0</v>
      </c>
      <c r="J6" s="4">
        <v>0</v>
      </c>
      <c r="K6" s="1">
        <v>2458</v>
      </c>
      <c r="L6" s="2">
        <v>0.98</v>
      </c>
      <c r="M6" s="1">
        <v>1.8</v>
      </c>
      <c r="N6" s="1">
        <v>1</v>
      </c>
      <c r="O6" s="4">
        <f t="shared" ref="O6:O16" si="0">K6*L6*M6*N6</f>
        <v>4335.9120000000003</v>
      </c>
      <c r="P6" s="1">
        <v>651</v>
      </c>
      <c r="Q6" s="4">
        <f t="shared" ref="Q6:Q16" si="1">O6-P6</f>
        <v>3684.9120000000003</v>
      </c>
      <c r="R6" s="1">
        <v>1259</v>
      </c>
      <c r="S6" s="2">
        <v>0.98</v>
      </c>
      <c r="T6" s="1">
        <v>1.8</v>
      </c>
      <c r="U6" s="1">
        <v>1</v>
      </c>
      <c r="V6" s="4">
        <f t="shared" ref="V6:V16" si="2">R6*S6*T6*U6</f>
        <v>2220.8759999999997</v>
      </c>
      <c r="W6" s="4">
        <v>343</v>
      </c>
      <c r="X6" s="4">
        <v>1877.8759999999997</v>
      </c>
      <c r="Y6" s="1">
        <v>1490</v>
      </c>
      <c r="Z6" s="40">
        <f t="shared" ref="Z6:Z16" si="3">J6+Q6+X6-Y6</f>
        <v>4072.7880000000005</v>
      </c>
      <c r="AA6" s="25"/>
      <c r="AD6" s="25"/>
    </row>
    <row r="7" spans="2:30" ht="21" customHeight="1" x14ac:dyDescent="0.25">
      <c r="B7" s="1">
        <v>3</v>
      </c>
      <c r="C7" s="3" t="s">
        <v>28</v>
      </c>
      <c r="D7" s="1">
        <v>51</v>
      </c>
      <c r="E7" s="2">
        <v>0.98</v>
      </c>
      <c r="F7" s="1">
        <v>1.05</v>
      </c>
      <c r="G7" s="1">
        <v>3</v>
      </c>
      <c r="H7" s="4">
        <f>D7*E7*F7*G7</f>
        <v>157.43700000000001</v>
      </c>
      <c r="I7" s="4">
        <v>16</v>
      </c>
      <c r="J7" s="4">
        <f>H7-I7</f>
        <v>141.43700000000001</v>
      </c>
      <c r="K7" s="1">
        <v>2458</v>
      </c>
      <c r="L7" s="2">
        <v>0.98</v>
      </c>
      <c r="M7" s="1">
        <v>1.05</v>
      </c>
      <c r="N7" s="1">
        <v>3</v>
      </c>
      <c r="O7" s="4">
        <f t="shared" si="0"/>
        <v>7587.8460000000005</v>
      </c>
      <c r="P7" s="1">
        <v>2899</v>
      </c>
      <c r="Q7" s="4">
        <f t="shared" si="1"/>
        <v>4688.8460000000005</v>
      </c>
      <c r="R7" s="1">
        <v>1259</v>
      </c>
      <c r="S7" s="2">
        <v>0.98</v>
      </c>
      <c r="T7" s="1">
        <v>1.05</v>
      </c>
      <c r="U7" s="1">
        <v>3</v>
      </c>
      <c r="V7" s="4">
        <f t="shared" si="2"/>
        <v>3886.5329999999999</v>
      </c>
      <c r="W7" s="4">
        <v>1428</v>
      </c>
      <c r="X7" s="4">
        <v>2458.5329999999999</v>
      </c>
      <c r="Y7" s="1">
        <v>945</v>
      </c>
      <c r="Z7" s="40">
        <f t="shared" si="3"/>
        <v>6343.8160000000007</v>
      </c>
      <c r="AA7" s="25"/>
      <c r="AD7" s="25"/>
    </row>
    <row r="8" spans="2:30" ht="21" customHeight="1" x14ac:dyDescent="0.25">
      <c r="B8" s="1">
        <v>4</v>
      </c>
      <c r="C8" s="3" t="s">
        <v>29</v>
      </c>
      <c r="D8" s="1">
        <v>51</v>
      </c>
      <c r="E8" s="2">
        <v>0.98</v>
      </c>
      <c r="F8" s="1">
        <v>1.6</v>
      </c>
      <c r="G8" s="1">
        <v>3</v>
      </c>
      <c r="H8" s="4">
        <f t="shared" ref="H8:H16" si="4">D8*E8*F8*G8</f>
        <v>239.904</v>
      </c>
      <c r="I8" s="4">
        <v>14</v>
      </c>
      <c r="J8" s="4">
        <f t="shared" ref="J8:J16" si="5">H8-I8</f>
        <v>225.904</v>
      </c>
      <c r="K8" s="1">
        <v>2458</v>
      </c>
      <c r="L8" s="2">
        <v>0.98</v>
      </c>
      <c r="M8" s="1">
        <v>1.6</v>
      </c>
      <c r="N8" s="1">
        <v>3</v>
      </c>
      <c r="O8" s="4">
        <f t="shared" si="0"/>
        <v>11562.432000000001</v>
      </c>
      <c r="P8" s="1">
        <v>2899</v>
      </c>
      <c r="Q8" s="4">
        <f t="shared" si="1"/>
        <v>8663.4320000000007</v>
      </c>
      <c r="R8" s="1">
        <v>1259</v>
      </c>
      <c r="S8" s="2">
        <v>0.98</v>
      </c>
      <c r="T8" s="1">
        <v>1.6</v>
      </c>
      <c r="U8" s="1">
        <v>3</v>
      </c>
      <c r="V8" s="4">
        <f t="shared" si="2"/>
        <v>5922.3360000000002</v>
      </c>
      <c r="W8" s="4">
        <v>1390</v>
      </c>
      <c r="X8" s="4">
        <v>4532.3360000000002</v>
      </c>
      <c r="Y8" s="1">
        <v>1680</v>
      </c>
      <c r="Z8" s="40">
        <f t="shared" si="3"/>
        <v>11741.672000000002</v>
      </c>
      <c r="AA8" s="25"/>
      <c r="AD8" s="25"/>
    </row>
    <row r="9" spans="2:30" ht="21" customHeight="1" x14ac:dyDescent="0.25">
      <c r="B9" s="1">
        <v>5</v>
      </c>
      <c r="C9" s="3" t="s">
        <v>30</v>
      </c>
      <c r="D9" s="1">
        <v>51</v>
      </c>
      <c r="E9" s="2">
        <v>0.98</v>
      </c>
      <c r="F9" s="1">
        <v>1.5</v>
      </c>
      <c r="G9" s="1">
        <v>2</v>
      </c>
      <c r="H9" s="4">
        <f t="shared" si="4"/>
        <v>149.94</v>
      </c>
      <c r="I9" s="4">
        <v>14</v>
      </c>
      <c r="J9" s="4">
        <f t="shared" si="5"/>
        <v>135.94</v>
      </c>
      <c r="K9" s="1">
        <v>2458</v>
      </c>
      <c r="L9" s="2">
        <v>0.98</v>
      </c>
      <c r="M9" s="1">
        <v>1.5</v>
      </c>
      <c r="N9" s="1">
        <v>2</v>
      </c>
      <c r="O9" s="4">
        <f t="shared" si="0"/>
        <v>7226.52</v>
      </c>
      <c r="P9" s="1">
        <v>2052</v>
      </c>
      <c r="Q9" s="4">
        <f t="shared" si="1"/>
        <v>5174.5200000000004</v>
      </c>
      <c r="R9" s="1">
        <v>1259</v>
      </c>
      <c r="S9" s="2">
        <v>0.98</v>
      </c>
      <c r="T9" s="1">
        <v>1.5</v>
      </c>
      <c r="U9" s="1">
        <v>2</v>
      </c>
      <c r="V9" s="4">
        <f t="shared" si="2"/>
        <v>3701.46</v>
      </c>
      <c r="W9" s="4">
        <v>1025</v>
      </c>
      <c r="X9" s="4">
        <v>2676.46</v>
      </c>
      <c r="Y9" s="1">
        <v>830</v>
      </c>
      <c r="Z9" s="40">
        <f t="shared" si="3"/>
        <v>7156.92</v>
      </c>
      <c r="AA9" s="25"/>
      <c r="AD9" s="25"/>
    </row>
    <row r="10" spans="2:30" ht="21" customHeight="1" x14ac:dyDescent="0.25">
      <c r="B10" s="1">
        <v>6</v>
      </c>
      <c r="C10" s="3" t="s">
        <v>31</v>
      </c>
      <c r="D10" s="1">
        <v>51</v>
      </c>
      <c r="E10" s="2">
        <v>0.98</v>
      </c>
      <c r="F10" s="1">
        <v>1.5</v>
      </c>
      <c r="G10" s="1">
        <v>1</v>
      </c>
      <c r="H10" s="4">
        <f t="shared" si="4"/>
        <v>74.97</v>
      </c>
      <c r="I10" s="4">
        <v>7</v>
      </c>
      <c r="J10" s="4">
        <f t="shared" si="5"/>
        <v>67.97</v>
      </c>
      <c r="K10" s="1">
        <v>2458</v>
      </c>
      <c r="L10" s="2">
        <v>0.98</v>
      </c>
      <c r="M10" s="1">
        <v>1.5</v>
      </c>
      <c r="N10" s="1">
        <v>1</v>
      </c>
      <c r="O10" s="4">
        <f t="shared" si="0"/>
        <v>3613.26</v>
      </c>
      <c r="P10" s="1">
        <v>435</v>
      </c>
      <c r="Q10" s="4">
        <f t="shared" si="1"/>
        <v>3178.26</v>
      </c>
      <c r="R10" s="1">
        <v>1259</v>
      </c>
      <c r="S10" s="2">
        <v>0.98</v>
      </c>
      <c r="T10" s="1">
        <v>1.5</v>
      </c>
      <c r="U10" s="1">
        <v>1</v>
      </c>
      <c r="V10" s="4">
        <f t="shared" si="2"/>
        <v>1850.73</v>
      </c>
      <c r="W10" s="4">
        <v>299</v>
      </c>
      <c r="X10" s="4">
        <v>1551.73</v>
      </c>
      <c r="Y10" s="1">
        <v>1620</v>
      </c>
      <c r="Z10" s="40">
        <f t="shared" si="3"/>
        <v>3177.96</v>
      </c>
      <c r="AA10" s="25"/>
      <c r="AD10" s="25"/>
    </row>
    <row r="11" spans="2:30" ht="21" customHeight="1" x14ac:dyDescent="0.25">
      <c r="B11" s="1">
        <v>7</v>
      </c>
      <c r="C11" s="3" t="s">
        <v>32</v>
      </c>
      <c r="D11" s="1">
        <v>90</v>
      </c>
      <c r="E11" s="2">
        <v>0.95</v>
      </c>
      <c r="F11" s="1">
        <v>1.5</v>
      </c>
      <c r="G11" s="1">
        <v>1</v>
      </c>
      <c r="H11" s="4">
        <f t="shared" si="4"/>
        <v>128.25</v>
      </c>
      <c r="I11" s="4">
        <v>5</v>
      </c>
      <c r="J11" s="4">
        <f t="shared" si="5"/>
        <v>123.25</v>
      </c>
      <c r="K11" s="1">
        <v>2473</v>
      </c>
      <c r="L11" s="2">
        <v>0.95</v>
      </c>
      <c r="M11" s="1">
        <v>1.5</v>
      </c>
      <c r="N11" s="1">
        <v>1</v>
      </c>
      <c r="O11" s="4">
        <f t="shared" si="0"/>
        <v>3524.0249999999996</v>
      </c>
      <c r="P11" s="1">
        <v>389</v>
      </c>
      <c r="Q11" s="4">
        <f t="shared" si="1"/>
        <v>3135.0249999999996</v>
      </c>
      <c r="R11" s="1">
        <v>1237</v>
      </c>
      <c r="S11" s="2">
        <v>0.95</v>
      </c>
      <c r="T11" s="1">
        <v>1.5</v>
      </c>
      <c r="U11" s="1">
        <v>1</v>
      </c>
      <c r="V11" s="4">
        <f t="shared" si="2"/>
        <v>1762.7249999999999</v>
      </c>
      <c r="W11" s="4">
        <v>256</v>
      </c>
      <c r="X11" s="4">
        <v>1506.7249999999999</v>
      </c>
      <c r="Y11" s="1">
        <v>1600</v>
      </c>
      <c r="Z11" s="40">
        <f t="shared" si="3"/>
        <v>3165</v>
      </c>
      <c r="AA11" s="25"/>
      <c r="AD11" s="25"/>
    </row>
    <row r="12" spans="2:30" ht="21" customHeight="1" x14ac:dyDescent="0.25">
      <c r="B12" s="1">
        <v>8</v>
      </c>
      <c r="C12" s="3" t="s">
        <v>40</v>
      </c>
      <c r="D12" s="1">
        <v>113</v>
      </c>
      <c r="E12" s="2">
        <v>0.95</v>
      </c>
      <c r="F12" s="1">
        <v>1.5</v>
      </c>
      <c r="G12" s="1">
        <v>3</v>
      </c>
      <c r="H12" s="4">
        <f t="shared" si="4"/>
        <v>483.07499999999993</v>
      </c>
      <c r="I12" s="4">
        <v>33</v>
      </c>
      <c r="J12" s="4">
        <f t="shared" si="5"/>
        <v>450.07499999999993</v>
      </c>
      <c r="K12" s="1">
        <v>2435</v>
      </c>
      <c r="L12" s="2">
        <v>0.95</v>
      </c>
      <c r="M12" s="1">
        <v>1.5</v>
      </c>
      <c r="N12" s="1">
        <v>3</v>
      </c>
      <c r="O12" s="4">
        <f t="shared" si="0"/>
        <v>10409.625</v>
      </c>
      <c r="P12" s="1">
        <v>1574</v>
      </c>
      <c r="Q12" s="4">
        <f t="shared" si="1"/>
        <v>8835.625</v>
      </c>
      <c r="R12" s="1">
        <v>1232</v>
      </c>
      <c r="S12" s="2">
        <v>0.95</v>
      </c>
      <c r="T12" s="1">
        <v>1.5</v>
      </c>
      <c r="U12" s="1">
        <v>3</v>
      </c>
      <c r="V12" s="4">
        <f t="shared" si="2"/>
        <v>5266.7999999999993</v>
      </c>
      <c r="W12" s="4">
        <v>687</v>
      </c>
      <c r="X12" s="4">
        <v>4579.7999999999993</v>
      </c>
      <c r="Y12" s="1">
        <v>3930</v>
      </c>
      <c r="Z12" s="40">
        <f t="shared" si="3"/>
        <v>9935.5</v>
      </c>
      <c r="AA12" s="25"/>
      <c r="AD12" s="25"/>
    </row>
    <row r="13" spans="2:30" ht="21" customHeight="1" x14ac:dyDescent="0.25">
      <c r="B13" s="1">
        <v>9</v>
      </c>
      <c r="C13" s="3" t="s">
        <v>34</v>
      </c>
      <c r="D13" s="1">
        <v>121</v>
      </c>
      <c r="E13" s="2">
        <v>0.95</v>
      </c>
      <c r="F13" s="1">
        <v>1.7</v>
      </c>
      <c r="G13" s="1">
        <v>2</v>
      </c>
      <c r="H13" s="4">
        <f t="shared" si="4"/>
        <v>390.82999999999993</v>
      </c>
      <c r="I13" s="4">
        <v>20</v>
      </c>
      <c r="J13" s="4">
        <f t="shared" si="5"/>
        <v>370.82999999999993</v>
      </c>
      <c r="K13" s="1">
        <v>2396</v>
      </c>
      <c r="L13" s="2">
        <v>0.95</v>
      </c>
      <c r="M13" s="1">
        <v>1.7</v>
      </c>
      <c r="N13" s="1">
        <v>2</v>
      </c>
      <c r="O13" s="4">
        <f t="shared" si="0"/>
        <v>7739.079999999999</v>
      </c>
      <c r="P13" s="1">
        <v>1096</v>
      </c>
      <c r="Q13" s="4">
        <f t="shared" si="1"/>
        <v>6643.079999999999</v>
      </c>
      <c r="R13" s="1">
        <v>1244</v>
      </c>
      <c r="S13" s="2">
        <v>0.95</v>
      </c>
      <c r="T13" s="1">
        <v>1.7</v>
      </c>
      <c r="U13" s="1">
        <v>2</v>
      </c>
      <c r="V13" s="4">
        <f t="shared" si="2"/>
        <v>4018.12</v>
      </c>
      <c r="W13" s="4">
        <v>475</v>
      </c>
      <c r="X13" s="4">
        <v>3543.12</v>
      </c>
      <c r="Y13" s="1">
        <v>1920</v>
      </c>
      <c r="Z13" s="40">
        <f t="shared" si="3"/>
        <v>8637.0299999999988</v>
      </c>
      <c r="AA13" s="25"/>
      <c r="AD13" s="25"/>
    </row>
    <row r="14" spans="2:30" ht="21" customHeight="1" x14ac:dyDescent="0.25">
      <c r="B14" s="1">
        <v>10</v>
      </c>
      <c r="C14" s="3" t="s">
        <v>35</v>
      </c>
      <c r="D14" s="1">
        <v>116</v>
      </c>
      <c r="E14" s="2">
        <v>0.95</v>
      </c>
      <c r="F14" s="1">
        <v>2</v>
      </c>
      <c r="G14" s="1">
        <v>1</v>
      </c>
      <c r="H14" s="4">
        <f t="shared" si="4"/>
        <v>220.39999999999998</v>
      </c>
      <c r="I14" s="4">
        <v>16</v>
      </c>
      <c r="J14" s="4">
        <f t="shared" si="5"/>
        <v>204.39999999999998</v>
      </c>
      <c r="K14" s="1">
        <v>2473</v>
      </c>
      <c r="L14" s="2">
        <v>0.95</v>
      </c>
      <c r="M14" s="1">
        <v>2</v>
      </c>
      <c r="N14" s="1">
        <v>1</v>
      </c>
      <c r="O14" s="4">
        <f t="shared" si="0"/>
        <v>4698.7</v>
      </c>
      <c r="P14" s="1">
        <v>684</v>
      </c>
      <c r="Q14" s="4">
        <f t="shared" si="1"/>
        <v>4014.7</v>
      </c>
      <c r="R14" s="1">
        <v>1237</v>
      </c>
      <c r="S14" s="2">
        <v>0.95</v>
      </c>
      <c r="T14" s="1">
        <v>2</v>
      </c>
      <c r="U14" s="1">
        <v>1</v>
      </c>
      <c r="V14" s="4">
        <f t="shared" si="2"/>
        <v>2350.2999999999997</v>
      </c>
      <c r="W14" s="4">
        <v>328</v>
      </c>
      <c r="X14" s="4">
        <v>2022.2999999999997</v>
      </c>
      <c r="Y14" s="1">
        <v>1640</v>
      </c>
      <c r="Z14" s="40">
        <f t="shared" si="3"/>
        <v>4601.3999999999996</v>
      </c>
      <c r="AA14" s="25"/>
      <c r="AD14" s="25"/>
    </row>
    <row r="15" spans="2:30" ht="21" customHeight="1" x14ac:dyDescent="0.25">
      <c r="B15" s="1">
        <v>11</v>
      </c>
      <c r="C15" s="3" t="s">
        <v>36</v>
      </c>
      <c r="D15" s="1">
        <v>0</v>
      </c>
      <c r="E15" s="2">
        <v>0.9</v>
      </c>
      <c r="F15" s="1">
        <v>1.05</v>
      </c>
      <c r="G15" s="1">
        <v>2</v>
      </c>
      <c r="H15" s="4">
        <f t="shared" si="4"/>
        <v>0</v>
      </c>
      <c r="I15" s="4">
        <v>0</v>
      </c>
      <c r="J15" s="4">
        <f t="shared" si="5"/>
        <v>0</v>
      </c>
      <c r="K15" s="1">
        <v>2458</v>
      </c>
      <c r="L15" s="2">
        <v>0.9</v>
      </c>
      <c r="M15" s="1">
        <v>1.05</v>
      </c>
      <c r="N15" s="1">
        <v>2</v>
      </c>
      <c r="O15" s="4">
        <f t="shared" si="0"/>
        <v>4645.6200000000008</v>
      </c>
      <c r="P15" s="1">
        <v>146</v>
      </c>
      <c r="Q15" s="4">
        <f t="shared" si="1"/>
        <v>4499.6200000000008</v>
      </c>
      <c r="R15" s="1">
        <v>1240</v>
      </c>
      <c r="S15" s="2">
        <v>0.9</v>
      </c>
      <c r="T15" s="1">
        <v>1.05</v>
      </c>
      <c r="U15" s="1">
        <v>2</v>
      </c>
      <c r="V15" s="4">
        <f t="shared" si="2"/>
        <v>2343.6</v>
      </c>
      <c r="W15" s="4">
        <v>37</v>
      </c>
      <c r="X15" s="4">
        <v>2306.6</v>
      </c>
      <c r="Y15" s="1">
        <v>2115</v>
      </c>
      <c r="Z15" s="40">
        <f t="shared" si="3"/>
        <v>4691.2200000000012</v>
      </c>
      <c r="AA15" s="25"/>
      <c r="AD15" s="25"/>
    </row>
    <row r="16" spans="2:30" ht="21" customHeight="1" x14ac:dyDescent="0.25">
      <c r="B16" s="1">
        <v>12</v>
      </c>
      <c r="C16" s="3" t="s">
        <v>37</v>
      </c>
      <c r="D16" s="1">
        <v>0</v>
      </c>
      <c r="E16" s="2">
        <v>0.9</v>
      </c>
      <c r="F16" s="1">
        <v>1.5</v>
      </c>
      <c r="G16" s="1">
        <v>1</v>
      </c>
      <c r="H16" s="4">
        <f t="shared" si="4"/>
        <v>0</v>
      </c>
      <c r="I16" s="4">
        <v>0</v>
      </c>
      <c r="J16" s="4">
        <f t="shared" si="5"/>
        <v>0</v>
      </c>
      <c r="K16" s="1">
        <v>3191</v>
      </c>
      <c r="L16" s="2">
        <v>0.9</v>
      </c>
      <c r="M16" s="1">
        <v>1.5</v>
      </c>
      <c r="N16" s="1">
        <v>1</v>
      </c>
      <c r="O16" s="4">
        <f t="shared" si="0"/>
        <v>4307.8500000000004</v>
      </c>
      <c r="P16" s="1">
        <v>0</v>
      </c>
      <c r="Q16" s="4">
        <f t="shared" si="1"/>
        <v>4307.8500000000004</v>
      </c>
      <c r="R16" s="1">
        <v>1773</v>
      </c>
      <c r="S16" s="2">
        <v>0.9</v>
      </c>
      <c r="T16" s="1">
        <v>1.5</v>
      </c>
      <c r="U16" s="1">
        <v>1</v>
      </c>
      <c r="V16" s="4">
        <f t="shared" si="2"/>
        <v>2393.5500000000002</v>
      </c>
      <c r="W16" s="4">
        <v>0</v>
      </c>
      <c r="X16" s="4">
        <v>2393.5500000000002</v>
      </c>
      <c r="Y16" s="1">
        <v>0</v>
      </c>
      <c r="Z16" s="40">
        <f t="shared" si="3"/>
        <v>6701.4000000000005</v>
      </c>
      <c r="AA16" s="25"/>
      <c r="AD16" s="25"/>
    </row>
  </sheetData>
  <mergeCells count="7">
    <mergeCell ref="Z2:Z3"/>
    <mergeCell ref="B2:B4"/>
    <mergeCell ref="C2:C4"/>
    <mergeCell ref="D2:J2"/>
    <mergeCell ref="K2:Q2"/>
    <mergeCell ref="R2:X2"/>
    <mergeCell ref="Y2:Y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C17"/>
  <sheetViews>
    <sheetView zoomScale="96" zoomScaleNormal="96" workbookViewId="0">
      <selection activeCell="W8" sqref="W8"/>
    </sheetView>
  </sheetViews>
  <sheetFormatPr defaultColWidth="9.125" defaultRowHeight="15.75" x14ac:dyDescent="0.25"/>
  <cols>
    <col min="1" max="1" width="9.125" style="24"/>
    <col min="2" max="2" width="9.25" style="24" bestFit="1" customWidth="1"/>
    <col min="3" max="3" width="23.625" style="24" customWidth="1"/>
    <col min="4" max="7" width="9.25" style="24" bestFit="1" customWidth="1"/>
    <col min="8" max="8" width="11.625" style="26" bestFit="1" customWidth="1"/>
    <col min="9" max="10" width="9.25" style="26" bestFit="1" customWidth="1"/>
    <col min="11" max="14" width="9.25" style="24" bestFit="1" customWidth="1"/>
    <col min="15" max="17" width="13.125" style="26" customWidth="1"/>
    <col min="18" max="21" width="9.25" style="24" bestFit="1" customWidth="1"/>
    <col min="22" max="24" width="11.625" style="26" bestFit="1" customWidth="1"/>
    <col min="25" max="25" width="9.25" style="24" bestFit="1" customWidth="1"/>
    <col min="26" max="26" width="10.75" style="44" bestFit="1" customWidth="1"/>
    <col min="27" max="27" width="9.125" style="24"/>
    <col min="28" max="29" width="9.25" style="24" bestFit="1" customWidth="1"/>
    <col min="30" max="16384" width="9.125" style="24"/>
  </cols>
  <sheetData>
    <row r="2" spans="2:29" x14ac:dyDescent="0.25">
      <c r="B2" s="84" t="s">
        <v>0</v>
      </c>
      <c r="C2" s="85" t="s">
        <v>1</v>
      </c>
      <c r="D2" s="86" t="s">
        <v>41</v>
      </c>
      <c r="E2" s="87"/>
      <c r="F2" s="87"/>
      <c r="G2" s="87"/>
      <c r="H2" s="87"/>
      <c r="I2" s="87"/>
      <c r="J2" s="88"/>
      <c r="K2" s="86" t="s">
        <v>3</v>
      </c>
      <c r="L2" s="87"/>
      <c r="M2" s="87"/>
      <c r="N2" s="87"/>
      <c r="O2" s="87"/>
      <c r="P2" s="87"/>
      <c r="Q2" s="87"/>
      <c r="R2" s="89" t="s">
        <v>42</v>
      </c>
      <c r="S2" s="90"/>
      <c r="T2" s="90"/>
      <c r="U2" s="90"/>
      <c r="V2" s="90"/>
      <c r="W2" s="90"/>
      <c r="X2" s="90"/>
      <c r="Y2" s="82" t="s">
        <v>5</v>
      </c>
      <c r="Z2" s="82" t="s">
        <v>6</v>
      </c>
    </row>
    <row r="3" spans="2:29" ht="63" x14ac:dyDescent="0.25">
      <c r="B3" s="84"/>
      <c r="C3" s="85"/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43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14</v>
      </c>
      <c r="P3" s="5" t="s">
        <v>12</v>
      </c>
      <c r="Q3" s="5" t="s">
        <v>13</v>
      </c>
      <c r="R3" s="5" t="s">
        <v>7</v>
      </c>
      <c r="S3" s="5" t="s">
        <v>8</v>
      </c>
      <c r="T3" s="5" t="s">
        <v>9</v>
      </c>
      <c r="U3" s="5" t="s">
        <v>10</v>
      </c>
      <c r="V3" s="5" t="s">
        <v>14</v>
      </c>
      <c r="W3" s="5" t="s">
        <v>12</v>
      </c>
      <c r="X3" s="5" t="s">
        <v>13</v>
      </c>
      <c r="Y3" s="83"/>
      <c r="Z3" s="83"/>
    </row>
    <row r="4" spans="2:29" ht="37.5" customHeight="1" x14ac:dyDescent="0.25">
      <c r="B4" s="84"/>
      <c r="C4" s="85"/>
      <c r="D4" s="5">
        <v>1</v>
      </c>
      <c r="E4" s="5">
        <v>2</v>
      </c>
      <c r="F4" s="5">
        <v>3</v>
      </c>
      <c r="G4" s="5">
        <v>4</v>
      </c>
      <c r="H4" s="5" t="s">
        <v>15</v>
      </c>
      <c r="I4" s="5" t="s">
        <v>16</v>
      </c>
      <c r="J4" s="5" t="s">
        <v>17</v>
      </c>
      <c r="K4" s="5">
        <v>6</v>
      </c>
      <c r="L4" s="5">
        <v>7</v>
      </c>
      <c r="M4" s="5">
        <v>8</v>
      </c>
      <c r="N4" s="5">
        <v>9</v>
      </c>
      <c r="O4" s="5" t="s">
        <v>18</v>
      </c>
      <c r="P4" s="5" t="s">
        <v>19</v>
      </c>
      <c r="Q4" s="5" t="s">
        <v>20</v>
      </c>
      <c r="R4" s="5">
        <v>11</v>
      </c>
      <c r="S4" s="5">
        <v>12</v>
      </c>
      <c r="T4" s="5">
        <v>13</v>
      </c>
      <c r="U4" s="5">
        <v>14</v>
      </c>
      <c r="V4" s="5" t="s">
        <v>21</v>
      </c>
      <c r="W4" s="5" t="s">
        <v>22</v>
      </c>
      <c r="X4" s="5" t="s">
        <v>23</v>
      </c>
      <c r="Y4" s="5" t="s">
        <v>24</v>
      </c>
      <c r="Z4" s="5" t="s">
        <v>25</v>
      </c>
    </row>
    <row r="5" spans="2:29" ht="24" customHeight="1" x14ac:dyDescent="0.25">
      <c r="B5" s="1">
        <v>1</v>
      </c>
      <c r="C5" s="3" t="s">
        <v>26</v>
      </c>
      <c r="D5" s="3">
        <v>0</v>
      </c>
      <c r="E5" s="2">
        <v>0.99</v>
      </c>
      <c r="F5" s="1">
        <v>1.05</v>
      </c>
      <c r="G5" s="1">
        <v>1</v>
      </c>
      <c r="H5" s="4">
        <f>D5*E5*F5*G5</f>
        <v>0</v>
      </c>
      <c r="I5" s="1">
        <v>0</v>
      </c>
      <c r="J5" s="4">
        <f>H5-I5</f>
        <v>0</v>
      </c>
      <c r="K5" s="1">
        <v>1800</v>
      </c>
      <c r="L5" s="2">
        <v>0.99</v>
      </c>
      <c r="M5" s="1">
        <v>1.05</v>
      </c>
      <c r="N5" s="1">
        <v>1</v>
      </c>
      <c r="O5" s="4">
        <f>K5*L5*M5*N5</f>
        <v>1871.1000000000001</v>
      </c>
      <c r="P5" s="4">
        <v>0</v>
      </c>
      <c r="Q5" s="4">
        <f>O5-P5</f>
        <v>1871.1000000000001</v>
      </c>
      <c r="R5" s="1">
        <v>900</v>
      </c>
      <c r="S5" s="2">
        <v>0.99</v>
      </c>
      <c r="T5" s="1">
        <v>1.05</v>
      </c>
      <c r="U5" s="1">
        <v>1</v>
      </c>
      <c r="V5" s="4">
        <f>R5*S5*T5*U5</f>
        <v>935.55000000000007</v>
      </c>
      <c r="W5" s="4">
        <v>0</v>
      </c>
      <c r="X5" s="4">
        <f>V5-W5</f>
        <v>935.55000000000007</v>
      </c>
      <c r="Y5" s="1">
        <v>690</v>
      </c>
      <c r="Z5" s="41">
        <f>J5+Q5+X5-Y5</f>
        <v>2116.65</v>
      </c>
    </row>
    <row r="6" spans="2:29" ht="24" customHeight="1" x14ac:dyDescent="0.25">
      <c r="B6" s="1">
        <v>2</v>
      </c>
      <c r="C6" s="3" t="s">
        <v>27</v>
      </c>
      <c r="D6" s="3">
        <v>0</v>
      </c>
      <c r="E6" s="2">
        <v>0.98</v>
      </c>
      <c r="F6" s="1">
        <v>1.8</v>
      </c>
      <c r="G6" s="1">
        <v>1</v>
      </c>
      <c r="H6" s="4">
        <f t="shared" ref="H6:H16" si="0">D6*E6*F6*G6</f>
        <v>0</v>
      </c>
      <c r="I6" s="1">
        <v>0</v>
      </c>
      <c r="J6" s="4">
        <f t="shared" ref="J6:J16" si="1">H6-I6</f>
        <v>0</v>
      </c>
      <c r="K6" s="1">
        <v>2846</v>
      </c>
      <c r="L6" s="2">
        <v>0.98</v>
      </c>
      <c r="M6" s="1">
        <v>1.8</v>
      </c>
      <c r="N6" s="1">
        <v>1</v>
      </c>
      <c r="O6" s="4">
        <f t="shared" ref="O6:O16" si="2">K6*L6*M6*N6</f>
        <v>5020.3440000000001</v>
      </c>
      <c r="P6" s="4">
        <v>300</v>
      </c>
      <c r="Q6" s="4">
        <f t="shared" ref="Q6:Q16" si="3">O6-P6</f>
        <v>4720.3440000000001</v>
      </c>
      <c r="R6" s="1">
        <v>1400</v>
      </c>
      <c r="S6" s="2">
        <v>0.98</v>
      </c>
      <c r="T6" s="1">
        <v>1.8</v>
      </c>
      <c r="U6" s="1">
        <v>1</v>
      </c>
      <c r="V6" s="4">
        <f t="shared" ref="V6:V16" si="4">R6*S6*T6*U6</f>
        <v>2469.6</v>
      </c>
      <c r="W6" s="4">
        <v>150</v>
      </c>
      <c r="X6" s="4">
        <f t="shared" ref="X6:X16" si="5">V6-W6</f>
        <v>2319.6</v>
      </c>
      <c r="Y6" s="1">
        <v>1650</v>
      </c>
      <c r="Z6" s="41">
        <f t="shared" ref="Z6:Z16" si="6">J6+Q6+X6-Y6</f>
        <v>5389.9439999999995</v>
      </c>
    </row>
    <row r="7" spans="2:29" ht="24" customHeight="1" x14ac:dyDescent="0.25">
      <c r="B7" s="1">
        <v>3</v>
      </c>
      <c r="C7" s="3" t="s">
        <v>28</v>
      </c>
      <c r="D7" s="3">
        <v>57</v>
      </c>
      <c r="E7" s="2">
        <v>0.98</v>
      </c>
      <c r="F7" s="1">
        <v>1.05</v>
      </c>
      <c r="G7" s="1">
        <v>3</v>
      </c>
      <c r="H7" s="4">
        <f t="shared" si="0"/>
        <v>175.959</v>
      </c>
      <c r="I7" s="1">
        <v>0</v>
      </c>
      <c r="J7" s="4">
        <f t="shared" si="1"/>
        <v>175.959</v>
      </c>
      <c r="K7" s="1">
        <v>2846</v>
      </c>
      <c r="L7" s="2">
        <v>0.98</v>
      </c>
      <c r="M7" s="1">
        <v>1.05</v>
      </c>
      <c r="N7" s="1">
        <v>3</v>
      </c>
      <c r="O7" s="4">
        <f t="shared" si="2"/>
        <v>8785.6020000000008</v>
      </c>
      <c r="P7" s="4">
        <v>4000</v>
      </c>
      <c r="Q7" s="4">
        <f t="shared" si="3"/>
        <v>4785.6020000000008</v>
      </c>
      <c r="R7" s="1">
        <v>1400</v>
      </c>
      <c r="S7" s="2">
        <v>0.98</v>
      </c>
      <c r="T7" s="1">
        <v>1.05</v>
      </c>
      <c r="U7" s="1">
        <v>3</v>
      </c>
      <c r="V7" s="4">
        <f t="shared" si="4"/>
        <v>4321.8</v>
      </c>
      <c r="W7" s="4">
        <v>2000</v>
      </c>
      <c r="X7" s="4">
        <f t="shared" si="5"/>
        <v>2321.8000000000002</v>
      </c>
      <c r="Y7" s="1">
        <v>2312</v>
      </c>
      <c r="Z7" s="41">
        <f t="shared" si="6"/>
        <v>4971.3610000000008</v>
      </c>
    </row>
    <row r="8" spans="2:29" ht="24" customHeight="1" x14ac:dyDescent="0.25">
      <c r="B8" s="1">
        <v>4</v>
      </c>
      <c r="C8" s="3" t="s">
        <v>29</v>
      </c>
      <c r="D8" s="3">
        <v>57</v>
      </c>
      <c r="E8" s="2">
        <v>0.98</v>
      </c>
      <c r="F8" s="1">
        <v>1.6</v>
      </c>
      <c r="G8" s="1">
        <v>3</v>
      </c>
      <c r="H8" s="4">
        <f t="shared" si="0"/>
        <v>268.12800000000004</v>
      </c>
      <c r="I8" s="1">
        <v>0</v>
      </c>
      <c r="J8" s="4">
        <f t="shared" si="1"/>
        <v>268.12800000000004</v>
      </c>
      <c r="K8" s="1">
        <v>2846</v>
      </c>
      <c r="L8" s="2">
        <v>0.98</v>
      </c>
      <c r="M8" s="1">
        <v>1.6</v>
      </c>
      <c r="N8" s="1">
        <v>3</v>
      </c>
      <c r="O8" s="4">
        <f t="shared" si="2"/>
        <v>13387.584000000001</v>
      </c>
      <c r="P8" s="4">
        <v>4000</v>
      </c>
      <c r="Q8" s="4">
        <f t="shared" si="3"/>
        <v>9387.5840000000007</v>
      </c>
      <c r="R8" s="1">
        <v>1400</v>
      </c>
      <c r="S8" s="2">
        <v>0.98</v>
      </c>
      <c r="T8" s="1">
        <v>1.6</v>
      </c>
      <c r="U8" s="1">
        <v>3</v>
      </c>
      <c r="V8" s="4">
        <f t="shared" si="4"/>
        <v>6585.6</v>
      </c>
      <c r="W8" s="4">
        <v>2000</v>
      </c>
      <c r="X8" s="4">
        <f t="shared" si="5"/>
        <v>4585.6000000000004</v>
      </c>
      <c r="Y8" s="1">
        <v>2960</v>
      </c>
      <c r="Z8" s="41">
        <f t="shared" si="6"/>
        <v>11281.312000000002</v>
      </c>
    </row>
    <row r="9" spans="2:29" ht="24" customHeight="1" x14ac:dyDescent="0.25">
      <c r="B9" s="1">
        <v>5</v>
      </c>
      <c r="C9" s="3" t="s">
        <v>30</v>
      </c>
      <c r="D9" s="3">
        <v>57</v>
      </c>
      <c r="E9" s="2">
        <v>0.98</v>
      </c>
      <c r="F9" s="1">
        <v>1.5</v>
      </c>
      <c r="G9" s="1">
        <v>2</v>
      </c>
      <c r="H9" s="4">
        <f t="shared" si="0"/>
        <v>167.57999999999998</v>
      </c>
      <c r="I9" s="1">
        <v>0</v>
      </c>
      <c r="J9" s="4">
        <f t="shared" si="1"/>
        <v>167.57999999999998</v>
      </c>
      <c r="K9" s="1">
        <v>2846</v>
      </c>
      <c r="L9" s="2">
        <v>0.98</v>
      </c>
      <c r="M9" s="1">
        <v>1.5</v>
      </c>
      <c r="N9" s="1">
        <v>2</v>
      </c>
      <c r="O9" s="4">
        <f t="shared" si="2"/>
        <v>8367.24</v>
      </c>
      <c r="P9" s="4">
        <f>1007+1037+1001</f>
        <v>3045</v>
      </c>
      <c r="Q9" s="4">
        <f t="shared" si="3"/>
        <v>5322.24</v>
      </c>
      <c r="R9" s="1">
        <v>1400</v>
      </c>
      <c r="S9" s="2">
        <v>0.98</v>
      </c>
      <c r="T9" s="1">
        <v>1.5</v>
      </c>
      <c r="U9" s="1">
        <v>2</v>
      </c>
      <c r="V9" s="4">
        <f t="shared" si="4"/>
        <v>4116</v>
      </c>
      <c r="W9" s="4">
        <v>1500</v>
      </c>
      <c r="X9" s="4">
        <f t="shared" si="5"/>
        <v>2616</v>
      </c>
      <c r="Y9" s="1">
        <v>1620</v>
      </c>
      <c r="Z9" s="41">
        <f t="shared" si="6"/>
        <v>6485.82</v>
      </c>
    </row>
    <row r="10" spans="2:29" ht="24" customHeight="1" x14ac:dyDescent="0.25">
      <c r="B10" s="1">
        <v>6</v>
      </c>
      <c r="C10" s="3" t="s">
        <v>31</v>
      </c>
      <c r="D10" s="3">
        <v>57</v>
      </c>
      <c r="E10" s="2">
        <v>0.98</v>
      </c>
      <c r="F10" s="1">
        <v>1.5</v>
      </c>
      <c r="G10" s="1">
        <v>1</v>
      </c>
      <c r="H10" s="4">
        <f t="shared" si="0"/>
        <v>83.789999999999992</v>
      </c>
      <c r="I10" s="1">
        <v>0</v>
      </c>
      <c r="J10" s="4">
        <f t="shared" si="1"/>
        <v>83.789999999999992</v>
      </c>
      <c r="K10" s="1">
        <v>2846</v>
      </c>
      <c r="L10" s="2">
        <v>0.98</v>
      </c>
      <c r="M10" s="1">
        <v>1.5</v>
      </c>
      <c r="N10" s="1">
        <v>1</v>
      </c>
      <c r="O10" s="4">
        <f t="shared" si="2"/>
        <v>4183.62</v>
      </c>
      <c r="P10" s="4">
        <f>488</f>
        <v>488</v>
      </c>
      <c r="Q10" s="4">
        <f t="shared" si="3"/>
        <v>3695.62</v>
      </c>
      <c r="R10" s="1">
        <v>1400</v>
      </c>
      <c r="S10" s="2">
        <v>0.98</v>
      </c>
      <c r="T10" s="1">
        <v>1.5</v>
      </c>
      <c r="U10" s="1">
        <v>1</v>
      </c>
      <c r="V10" s="4">
        <f t="shared" si="4"/>
        <v>2058</v>
      </c>
      <c r="W10" s="4">
        <v>240</v>
      </c>
      <c r="X10" s="4">
        <f t="shared" si="5"/>
        <v>1818</v>
      </c>
      <c r="Y10" s="1">
        <v>1600</v>
      </c>
      <c r="Z10" s="41">
        <f t="shared" si="6"/>
        <v>3997.41</v>
      </c>
    </row>
    <row r="11" spans="2:29" ht="24" customHeight="1" x14ac:dyDescent="0.25">
      <c r="B11" s="1">
        <v>7</v>
      </c>
      <c r="C11" s="3" t="s">
        <v>32</v>
      </c>
      <c r="D11" s="3">
        <v>150</v>
      </c>
      <c r="E11" s="2">
        <v>0.95</v>
      </c>
      <c r="F11" s="1">
        <v>1.5</v>
      </c>
      <c r="G11" s="1">
        <v>1</v>
      </c>
      <c r="H11" s="4">
        <f t="shared" si="0"/>
        <v>213.75</v>
      </c>
      <c r="I11" s="1">
        <v>0</v>
      </c>
      <c r="J11" s="4">
        <f t="shared" si="1"/>
        <v>213.75</v>
      </c>
      <c r="K11" s="1">
        <v>3007</v>
      </c>
      <c r="L11" s="2">
        <v>0.95</v>
      </c>
      <c r="M11" s="1">
        <v>1.5</v>
      </c>
      <c r="N11" s="1">
        <v>1</v>
      </c>
      <c r="O11" s="4">
        <f t="shared" si="2"/>
        <v>4284.9750000000004</v>
      </c>
      <c r="P11" s="4">
        <f>709-210</f>
        <v>499</v>
      </c>
      <c r="Q11" s="4">
        <f t="shared" si="3"/>
        <v>3785.9750000000004</v>
      </c>
      <c r="R11" s="1">
        <v>1500</v>
      </c>
      <c r="S11" s="2">
        <v>0.95</v>
      </c>
      <c r="T11" s="1">
        <v>1.5</v>
      </c>
      <c r="U11" s="1">
        <v>1</v>
      </c>
      <c r="V11" s="4">
        <f t="shared" si="4"/>
        <v>2137.5</v>
      </c>
      <c r="W11" s="4">
        <v>250</v>
      </c>
      <c r="X11" s="4">
        <f t="shared" si="5"/>
        <v>1887.5</v>
      </c>
      <c r="Y11" s="1">
        <v>1380</v>
      </c>
      <c r="Z11" s="41">
        <f t="shared" si="6"/>
        <v>4507.2250000000004</v>
      </c>
    </row>
    <row r="12" spans="2:29" s="26" customFormat="1" ht="24" customHeight="1" x14ac:dyDescent="0.25">
      <c r="B12" s="1">
        <v>8</v>
      </c>
      <c r="C12" s="3" t="s">
        <v>33</v>
      </c>
      <c r="D12" s="3">
        <v>146</v>
      </c>
      <c r="E12" s="2">
        <v>0.95</v>
      </c>
      <c r="F12" s="1">
        <v>1.5</v>
      </c>
      <c r="G12" s="1">
        <v>3</v>
      </c>
      <c r="H12" s="4">
        <f t="shared" si="0"/>
        <v>624.15</v>
      </c>
      <c r="I12" s="1">
        <v>0</v>
      </c>
      <c r="J12" s="4">
        <f t="shared" si="1"/>
        <v>624.15</v>
      </c>
      <c r="K12" s="1">
        <v>2928</v>
      </c>
      <c r="L12" s="2">
        <v>0.95</v>
      </c>
      <c r="M12" s="1">
        <v>1.5</v>
      </c>
      <c r="N12" s="1">
        <v>3</v>
      </c>
      <c r="O12" s="4">
        <f t="shared" si="2"/>
        <v>12517.199999999999</v>
      </c>
      <c r="P12" s="4">
        <f>495+502+383-20*21</f>
        <v>960</v>
      </c>
      <c r="Q12" s="4">
        <f t="shared" si="3"/>
        <v>11557.199999999999</v>
      </c>
      <c r="R12" s="1">
        <v>1464</v>
      </c>
      <c r="S12" s="2">
        <v>0.95</v>
      </c>
      <c r="T12" s="1">
        <v>1.5</v>
      </c>
      <c r="U12" s="1">
        <v>3</v>
      </c>
      <c r="V12" s="4">
        <f t="shared" si="4"/>
        <v>6258.5999999999995</v>
      </c>
      <c r="W12" s="4">
        <v>480</v>
      </c>
      <c r="X12" s="4">
        <f t="shared" si="5"/>
        <v>5778.5999999999995</v>
      </c>
      <c r="Y12" s="1">
        <f>2735*2</f>
        <v>5470</v>
      </c>
      <c r="Z12" s="41">
        <f t="shared" si="6"/>
        <v>12489.949999999997</v>
      </c>
    </row>
    <row r="13" spans="2:29" ht="24" customHeight="1" x14ac:dyDescent="0.25">
      <c r="B13" s="1">
        <v>9</v>
      </c>
      <c r="C13" s="3" t="s">
        <v>34</v>
      </c>
      <c r="D13" s="3">
        <v>150</v>
      </c>
      <c r="E13" s="2">
        <v>0.95</v>
      </c>
      <c r="F13" s="1">
        <v>1.7</v>
      </c>
      <c r="G13" s="1">
        <v>2</v>
      </c>
      <c r="H13" s="4">
        <f t="shared" si="0"/>
        <v>484.5</v>
      </c>
      <c r="I13" s="1">
        <v>0</v>
      </c>
      <c r="J13" s="4">
        <f t="shared" si="1"/>
        <v>484.5</v>
      </c>
      <c r="K13" s="1">
        <v>3002</v>
      </c>
      <c r="L13" s="2">
        <v>0.95</v>
      </c>
      <c r="M13" s="1">
        <v>1.7</v>
      </c>
      <c r="N13" s="1">
        <v>2</v>
      </c>
      <c r="O13" s="4">
        <f t="shared" si="2"/>
        <v>9696.4600000000009</v>
      </c>
      <c r="P13" s="4">
        <v>3000</v>
      </c>
      <c r="Q13" s="4">
        <f t="shared" si="3"/>
        <v>6696.4600000000009</v>
      </c>
      <c r="R13" s="1">
        <v>1500</v>
      </c>
      <c r="S13" s="2">
        <v>0.95</v>
      </c>
      <c r="T13" s="1">
        <v>1.7</v>
      </c>
      <c r="U13" s="1">
        <v>2</v>
      </c>
      <c r="V13" s="4">
        <f t="shared" si="4"/>
        <v>4845</v>
      </c>
      <c r="W13" s="4">
        <v>1500</v>
      </c>
      <c r="X13" s="4">
        <f t="shared" si="5"/>
        <v>3345</v>
      </c>
      <c r="Y13" s="1">
        <v>2620</v>
      </c>
      <c r="Z13" s="41">
        <f t="shared" si="6"/>
        <v>7905.9600000000009</v>
      </c>
    </row>
    <row r="14" spans="2:29" ht="24" customHeight="1" x14ac:dyDescent="0.25">
      <c r="B14" s="1">
        <v>10</v>
      </c>
      <c r="C14" s="3" t="s">
        <v>35</v>
      </c>
      <c r="D14" s="3">
        <v>150</v>
      </c>
      <c r="E14" s="2">
        <v>0.95</v>
      </c>
      <c r="F14" s="1">
        <v>2</v>
      </c>
      <c r="G14" s="1">
        <v>1</v>
      </c>
      <c r="H14" s="4">
        <f t="shared" si="0"/>
        <v>285</v>
      </c>
      <c r="I14" s="1">
        <v>0</v>
      </c>
      <c r="J14" s="4">
        <f t="shared" si="1"/>
        <v>285</v>
      </c>
      <c r="K14" s="1">
        <v>3007</v>
      </c>
      <c r="L14" s="2">
        <v>0.95</v>
      </c>
      <c r="M14" s="1">
        <v>2</v>
      </c>
      <c r="N14" s="1">
        <v>1</v>
      </c>
      <c r="O14" s="4">
        <f t="shared" si="2"/>
        <v>5713.3</v>
      </c>
      <c r="P14" s="4">
        <f>588-210</f>
        <v>378</v>
      </c>
      <c r="Q14" s="4">
        <f t="shared" si="3"/>
        <v>5335.3</v>
      </c>
      <c r="R14" s="1">
        <v>1500</v>
      </c>
      <c r="S14" s="2">
        <v>0.95</v>
      </c>
      <c r="T14" s="1">
        <v>2</v>
      </c>
      <c r="U14" s="1">
        <v>1</v>
      </c>
      <c r="V14" s="4">
        <f t="shared" si="4"/>
        <v>2850</v>
      </c>
      <c r="W14" s="4">
        <v>200</v>
      </c>
      <c r="X14" s="4">
        <f t="shared" si="5"/>
        <v>2650</v>
      </c>
      <c r="Y14" s="1">
        <v>2520</v>
      </c>
      <c r="Z14" s="41">
        <f t="shared" si="6"/>
        <v>5750.2999999999993</v>
      </c>
    </row>
    <row r="15" spans="2:29" s="43" customFormat="1" ht="24" customHeight="1" x14ac:dyDescent="0.25">
      <c r="B15" s="1">
        <v>11</v>
      </c>
      <c r="C15" s="3" t="s">
        <v>36</v>
      </c>
      <c r="D15" s="3">
        <v>0</v>
      </c>
      <c r="E15" s="2">
        <v>0.9</v>
      </c>
      <c r="F15" s="1">
        <v>1.05</v>
      </c>
      <c r="G15" s="1">
        <v>2</v>
      </c>
      <c r="H15" s="4">
        <f t="shared" si="0"/>
        <v>0</v>
      </c>
      <c r="I15" s="1">
        <v>0</v>
      </c>
      <c r="J15" s="4">
        <f t="shared" si="1"/>
        <v>0</v>
      </c>
      <c r="K15" s="1">
        <v>2846</v>
      </c>
      <c r="L15" s="2">
        <v>0.9</v>
      </c>
      <c r="M15" s="1">
        <v>1.05</v>
      </c>
      <c r="N15" s="1">
        <v>2</v>
      </c>
      <c r="O15" s="4">
        <f t="shared" si="2"/>
        <v>5378.9400000000005</v>
      </c>
      <c r="P15" s="4">
        <v>700</v>
      </c>
      <c r="Q15" s="4">
        <f t="shared" si="3"/>
        <v>4678.9400000000005</v>
      </c>
      <c r="R15" s="1">
        <v>1400</v>
      </c>
      <c r="S15" s="2">
        <v>0.9</v>
      </c>
      <c r="T15" s="1">
        <v>1.05</v>
      </c>
      <c r="U15" s="1">
        <v>2</v>
      </c>
      <c r="V15" s="4">
        <f t="shared" si="4"/>
        <v>2646</v>
      </c>
      <c r="W15" s="4">
        <v>300</v>
      </c>
      <c r="X15" s="4">
        <f t="shared" si="5"/>
        <v>2346</v>
      </c>
      <c r="Y15" s="1">
        <v>2720</v>
      </c>
      <c r="Z15" s="41">
        <f t="shared" si="6"/>
        <v>4304.9400000000005</v>
      </c>
      <c r="AC15" s="24"/>
    </row>
    <row r="16" spans="2:29" ht="24" customHeight="1" x14ac:dyDescent="0.25">
      <c r="B16" s="11">
        <v>12</v>
      </c>
      <c r="C16" s="12" t="s">
        <v>37</v>
      </c>
      <c r="D16" s="12">
        <v>0</v>
      </c>
      <c r="E16" s="13">
        <v>0.9</v>
      </c>
      <c r="F16" s="11">
        <v>1.5</v>
      </c>
      <c r="G16" s="11">
        <v>1</v>
      </c>
      <c r="H16" s="14">
        <f t="shared" si="0"/>
        <v>0</v>
      </c>
      <c r="I16" s="11">
        <v>0</v>
      </c>
      <c r="J16" s="14">
        <f t="shared" si="1"/>
        <v>0</v>
      </c>
      <c r="K16" s="11">
        <v>3786</v>
      </c>
      <c r="L16" s="13">
        <v>0.9</v>
      </c>
      <c r="M16" s="11">
        <v>1.5</v>
      </c>
      <c r="N16" s="11">
        <v>1</v>
      </c>
      <c r="O16" s="14">
        <f t="shared" si="2"/>
        <v>5111.1000000000004</v>
      </c>
      <c r="P16" s="14">
        <v>600</v>
      </c>
      <c r="Q16" s="14">
        <f t="shared" si="3"/>
        <v>4511.1000000000004</v>
      </c>
      <c r="R16" s="11">
        <v>1900</v>
      </c>
      <c r="S16" s="13">
        <v>0.9</v>
      </c>
      <c r="T16" s="11">
        <v>1.5</v>
      </c>
      <c r="U16" s="11">
        <v>1</v>
      </c>
      <c r="V16" s="14">
        <f t="shared" si="4"/>
        <v>2565</v>
      </c>
      <c r="W16" s="14">
        <v>300</v>
      </c>
      <c r="X16" s="4">
        <f t="shared" si="5"/>
        <v>2265</v>
      </c>
      <c r="Y16" s="11">
        <v>0</v>
      </c>
      <c r="Z16" s="42">
        <f t="shared" si="6"/>
        <v>6776.1</v>
      </c>
    </row>
    <row r="17" spans="22:24" ht="24" customHeight="1" x14ac:dyDescent="0.25">
      <c r="V17" s="38"/>
      <c r="W17" s="38"/>
      <c r="X17" s="38"/>
    </row>
  </sheetData>
  <mergeCells count="7">
    <mergeCell ref="Z2:Z3"/>
    <mergeCell ref="B2:B4"/>
    <mergeCell ref="C2:C4"/>
    <mergeCell ref="D2:J2"/>
    <mergeCell ref="K2:Q2"/>
    <mergeCell ref="R2:X2"/>
    <mergeCell ref="Y2:Y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Z16"/>
  <sheetViews>
    <sheetView workbookViewId="0">
      <selection activeCell="W8" sqref="W8"/>
    </sheetView>
  </sheetViews>
  <sheetFormatPr defaultColWidth="9.125" defaultRowHeight="15.75" x14ac:dyDescent="0.25"/>
  <cols>
    <col min="1" max="1" width="9.125" style="24"/>
    <col min="2" max="2" width="7.375" style="24" customWidth="1"/>
    <col min="3" max="3" width="18.375" style="24" customWidth="1"/>
    <col min="4" max="7" width="9.125" style="24"/>
    <col min="8" max="10" width="9.125" style="26"/>
    <col min="11" max="14" width="9.125" style="24"/>
    <col min="15" max="17" width="9.125" style="26"/>
    <col min="18" max="21" width="9.125" style="24"/>
    <col min="22" max="24" width="9.125" style="26"/>
    <col min="25" max="25" width="9.125" style="24"/>
    <col min="26" max="26" width="9.125" style="26"/>
    <col min="27" max="16384" width="9.125" style="24"/>
  </cols>
  <sheetData>
    <row r="2" spans="2:26" x14ac:dyDescent="0.25">
      <c r="B2" s="84" t="s">
        <v>0</v>
      </c>
      <c r="C2" s="85" t="s">
        <v>1</v>
      </c>
      <c r="D2" s="86" t="s">
        <v>2</v>
      </c>
      <c r="E2" s="87"/>
      <c r="F2" s="87"/>
      <c r="G2" s="87"/>
      <c r="H2" s="87"/>
      <c r="I2" s="87"/>
      <c r="J2" s="88"/>
      <c r="K2" s="86" t="s">
        <v>3</v>
      </c>
      <c r="L2" s="87"/>
      <c r="M2" s="87"/>
      <c r="N2" s="87"/>
      <c r="O2" s="87"/>
      <c r="P2" s="87"/>
      <c r="Q2" s="88"/>
      <c r="R2" s="86" t="s">
        <v>39</v>
      </c>
      <c r="S2" s="87"/>
      <c r="T2" s="87"/>
      <c r="U2" s="87"/>
      <c r="V2" s="87"/>
      <c r="W2" s="87"/>
      <c r="X2" s="88"/>
      <c r="Y2" s="82" t="s">
        <v>5</v>
      </c>
      <c r="Z2" s="82" t="s">
        <v>6</v>
      </c>
    </row>
    <row r="3" spans="2:26" ht="63" x14ac:dyDescent="0.25">
      <c r="B3" s="84"/>
      <c r="C3" s="85"/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14</v>
      </c>
      <c r="P3" s="5" t="s">
        <v>12</v>
      </c>
      <c r="Q3" s="5" t="s">
        <v>13</v>
      </c>
      <c r="R3" s="5" t="s">
        <v>7</v>
      </c>
      <c r="S3" s="5" t="s">
        <v>8</v>
      </c>
      <c r="T3" s="5" t="s">
        <v>9</v>
      </c>
      <c r="U3" s="5" t="s">
        <v>10</v>
      </c>
      <c r="V3" s="5" t="s">
        <v>14</v>
      </c>
      <c r="W3" s="5" t="s">
        <v>12</v>
      </c>
      <c r="X3" s="5" t="s">
        <v>13</v>
      </c>
      <c r="Y3" s="83"/>
      <c r="Z3" s="83"/>
    </row>
    <row r="4" spans="2:26" ht="31.5" x14ac:dyDescent="0.25">
      <c r="B4" s="84"/>
      <c r="C4" s="85"/>
      <c r="D4" s="5">
        <v>1</v>
      </c>
      <c r="E4" s="5">
        <v>2</v>
      </c>
      <c r="F4" s="5">
        <v>3</v>
      </c>
      <c r="G4" s="5">
        <v>4</v>
      </c>
      <c r="H4" s="5" t="s">
        <v>15</v>
      </c>
      <c r="I4" s="5" t="s">
        <v>16</v>
      </c>
      <c r="J4" s="5" t="s">
        <v>17</v>
      </c>
      <c r="K4" s="5">
        <v>6</v>
      </c>
      <c r="L4" s="5">
        <v>7</v>
      </c>
      <c r="M4" s="5">
        <v>8</v>
      </c>
      <c r="N4" s="5">
        <v>9</v>
      </c>
      <c r="O4" s="5" t="s">
        <v>18</v>
      </c>
      <c r="P4" s="5" t="s">
        <v>19</v>
      </c>
      <c r="Q4" s="5" t="s">
        <v>20</v>
      </c>
      <c r="R4" s="5">
        <v>11</v>
      </c>
      <c r="S4" s="5">
        <v>12</v>
      </c>
      <c r="T4" s="5">
        <v>13</v>
      </c>
      <c r="U4" s="5">
        <v>14</v>
      </c>
      <c r="V4" s="5" t="s">
        <v>21</v>
      </c>
      <c r="W4" s="5" t="s">
        <v>22</v>
      </c>
      <c r="X4" s="5" t="s">
        <v>23</v>
      </c>
      <c r="Y4" s="5" t="s">
        <v>24</v>
      </c>
      <c r="Z4" s="5" t="s">
        <v>25</v>
      </c>
    </row>
    <row r="5" spans="2:26" ht="24.75" customHeight="1" x14ac:dyDescent="0.25">
      <c r="B5" s="34">
        <v>1</v>
      </c>
      <c r="C5" s="35" t="s">
        <v>26</v>
      </c>
      <c r="D5" s="34">
        <v>0</v>
      </c>
      <c r="E5" s="45">
        <v>0.9</v>
      </c>
      <c r="F5" s="34">
        <v>1.05</v>
      </c>
      <c r="G5" s="34">
        <v>1</v>
      </c>
      <c r="H5" s="46">
        <f>D5*E5*F5*G5</f>
        <v>0</v>
      </c>
      <c r="I5" s="34">
        <v>0</v>
      </c>
      <c r="J5" s="34">
        <v>0</v>
      </c>
      <c r="K5" s="34">
        <v>1000</v>
      </c>
      <c r="L5" s="45">
        <v>0.95</v>
      </c>
      <c r="M5" s="34">
        <v>1.05</v>
      </c>
      <c r="N5" s="34">
        <v>1</v>
      </c>
      <c r="O5" s="46">
        <f>K5*L5*M5*N5</f>
        <v>997.5</v>
      </c>
      <c r="P5" s="34">
        <v>0</v>
      </c>
      <c r="Q5" s="46">
        <f>O5-P5</f>
        <v>997.5</v>
      </c>
      <c r="R5" s="34">
        <v>500</v>
      </c>
      <c r="S5" s="45">
        <v>0.95</v>
      </c>
      <c r="T5" s="34">
        <v>1.05</v>
      </c>
      <c r="U5" s="34">
        <v>1</v>
      </c>
      <c r="V5" s="46">
        <f>R5*S5*T5*U5</f>
        <v>498.75</v>
      </c>
      <c r="W5" s="46">
        <v>0</v>
      </c>
      <c r="X5" s="46">
        <f>V5-W5</f>
        <v>498.75</v>
      </c>
      <c r="Y5" s="34">
        <v>500</v>
      </c>
      <c r="Z5" s="47">
        <f>J5+Q5+X5-Y5</f>
        <v>996.25</v>
      </c>
    </row>
    <row r="6" spans="2:26" ht="24.75" customHeight="1" x14ac:dyDescent="0.25">
      <c r="B6" s="1">
        <v>2</v>
      </c>
      <c r="C6" s="3" t="s">
        <v>27</v>
      </c>
      <c r="D6" s="1">
        <v>0</v>
      </c>
      <c r="E6" s="2">
        <v>0.98</v>
      </c>
      <c r="F6" s="1">
        <v>1.8</v>
      </c>
      <c r="G6" s="1">
        <v>1</v>
      </c>
      <c r="H6" s="46">
        <f t="shared" ref="H6:H16" si="0">D6*E6*F6*G6</f>
        <v>0</v>
      </c>
      <c r="I6" s="1">
        <v>0</v>
      </c>
      <c r="J6" s="1">
        <v>0</v>
      </c>
      <c r="K6" s="1">
        <v>2460</v>
      </c>
      <c r="L6" s="2">
        <v>0.98</v>
      </c>
      <c r="M6" s="1">
        <v>1.8</v>
      </c>
      <c r="N6" s="1">
        <v>1</v>
      </c>
      <c r="O6" s="46">
        <f t="shared" ref="O6:O16" si="1">K6*L6*M6*N6</f>
        <v>4339.4400000000005</v>
      </c>
      <c r="P6" s="1">
        <v>1340</v>
      </c>
      <c r="Q6" s="46">
        <f t="shared" ref="Q6:Q16" si="2">O6-P6</f>
        <v>2999.4400000000005</v>
      </c>
      <c r="R6" s="1">
        <v>1230</v>
      </c>
      <c r="S6" s="2">
        <v>0.98</v>
      </c>
      <c r="T6" s="1">
        <v>1.8</v>
      </c>
      <c r="U6" s="1">
        <v>1</v>
      </c>
      <c r="V6" s="46">
        <f t="shared" ref="V6:V16" si="3">R6*S6*T6*U6</f>
        <v>2169.7200000000003</v>
      </c>
      <c r="W6" s="4">
        <v>670</v>
      </c>
      <c r="X6" s="46">
        <f t="shared" ref="X6:X16" si="4">V6-W6</f>
        <v>1499.7200000000003</v>
      </c>
      <c r="Y6" s="1">
        <v>1300</v>
      </c>
      <c r="Z6" s="41">
        <f t="shared" ref="Z6:Z16" si="5">J6+Q6+X6-Y6</f>
        <v>3199.1600000000008</v>
      </c>
    </row>
    <row r="7" spans="2:26" ht="24.75" customHeight="1" x14ac:dyDescent="0.25">
      <c r="B7" s="1">
        <v>3</v>
      </c>
      <c r="C7" s="3" t="s">
        <v>28</v>
      </c>
      <c r="D7" s="1">
        <v>50</v>
      </c>
      <c r="E7" s="2">
        <v>0.98</v>
      </c>
      <c r="F7" s="1">
        <v>1.05</v>
      </c>
      <c r="G7" s="1">
        <v>3</v>
      </c>
      <c r="H7" s="46">
        <f t="shared" si="0"/>
        <v>154.35000000000002</v>
      </c>
      <c r="I7" s="1">
        <v>0</v>
      </c>
      <c r="J7" s="4">
        <f>H7-I7</f>
        <v>154.35000000000002</v>
      </c>
      <c r="K7" s="1">
        <v>2460</v>
      </c>
      <c r="L7" s="2">
        <v>0.98</v>
      </c>
      <c r="M7" s="1">
        <v>1.05</v>
      </c>
      <c r="N7" s="1">
        <v>3</v>
      </c>
      <c r="O7" s="46">
        <f t="shared" si="1"/>
        <v>7594.02</v>
      </c>
      <c r="P7" s="1">
        <v>4094</v>
      </c>
      <c r="Q7" s="46">
        <f t="shared" si="2"/>
        <v>3500.0200000000004</v>
      </c>
      <c r="R7" s="1">
        <v>1230</v>
      </c>
      <c r="S7" s="2">
        <v>0.98</v>
      </c>
      <c r="T7" s="1">
        <v>1.05</v>
      </c>
      <c r="U7" s="1">
        <v>3</v>
      </c>
      <c r="V7" s="46">
        <f t="shared" si="3"/>
        <v>3797.01</v>
      </c>
      <c r="W7" s="4">
        <v>2050</v>
      </c>
      <c r="X7" s="46">
        <f t="shared" si="4"/>
        <v>1747.0100000000002</v>
      </c>
      <c r="Y7" s="1">
        <v>1500</v>
      </c>
      <c r="Z7" s="41">
        <f t="shared" si="5"/>
        <v>3901.380000000001</v>
      </c>
    </row>
    <row r="8" spans="2:26" ht="24.75" customHeight="1" x14ac:dyDescent="0.25">
      <c r="B8" s="1">
        <v>4</v>
      </c>
      <c r="C8" s="3" t="s">
        <v>29</v>
      </c>
      <c r="D8" s="1">
        <v>50</v>
      </c>
      <c r="E8" s="2">
        <v>0.98</v>
      </c>
      <c r="F8" s="1">
        <v>1.6</v>
      </c>
      <c r="G8" s="1">
        <v>3</v>
      </c>
      <c r="H8" s="46">
        <f t="shared" si="0"/>
        <v>235.20000000000002</v>
      </c>
      <c r="I8" s="1">
        <v>0</v>
      </c>
      <c r="J8" s="4">
        <f t="shared" ref="J8:J16" si="6">H8-I8</f>
        <v>235.20000000000002</v>
      </c>
      <c r="K8" s="1">
        <v>2460</v>
      </c>
      <c r="L8" s="2">
        <v>0.98</v>
      </c>
      <c r="M8" s="1">
        <v>1.6</v>
      </c>
      <c r="N8" s="1">
        <v>3</v>
      </c>
      <c r="O8" s="46">
        <f t="shared" si="1"/>
        <v>11571.840000000002</v>
      </c>
      <c r="P8" s="1">
        <v>5580</v>
      </c>
      <c r="Q8" s="46">
        <f t="shared" si="2"/>
        <v>5991.840000000002</v>
      </c>
      <c r="R8" s="1">
        <v>1230</v>
      </c>
      <c r="S8" s="2">
        <v>0.98</v>
      </c>
      <c r="T8" s="1">
        <v>1.6</v>
      </c>
      <c r="U8" s="1">
        <v>3</v>
      </c>
      <c r="V8" s="46">
        <f t="shared" si="3"/>
        <v>5785.920000000001</v>
      </c>
      <c r="W8" s="4">
        <v>2800</v>
      </c>
      <c r="X8" s="46">
        <f t="shared" si="4"/>
        <v>2985.920000000001</v>
      </c>
      <c r="Y8" s="1">
        <v>2000</v>
      </c>
      <c r="Z8" s="41">
        <f t="shared" si="5"/>
        <v>7212.9600000000028</v>
      </c>
    </row>
    <row r="9" spans="2:26" ht="24.75" customHeight="1" x14ac:dyDescent="0.25">
      <c r="B9" s="1">
        <v>5</v>
      </c>
      <c r="C9" s="3" t="s">
        <v>30</v>
      </c>
      <c r="D9" s="1">
        <v>50</v>
      </c>
      <c r="E9" s="2">
        <v>0.98</v>
      </c>
      <c r="F9" s="1">
        <v>1.5</v>
      </c>
      <c r="G9" s="1">
        <v>2</v>
      </c>
      <c r="H9" s="46">
        <f t="shared" si="0"/>
        <v>147</v>
      </c>
      <c r="I9" s="1">
        <v>0</v>
      </c>
      <c r="J9" s="4">
        <f t="shared" si="6"/>
        <v>147</v>
      </c>
      <c r="K9" s="1">
        <v>2460</v>
      </c>
      <c r="L9" s="2">
        <v>0.98</v>
      </c>
      <c r="M9" s="1">
        <v>1.5</v>
      </c>
      <c r="N9" s="1">
        <v>2</v>
      </c>
      <c r="O9" s="46">
        <f t="shared" si="1"/>
        <v>7232.4000000000005</v>
      </c>
      <c r="P9" s="1">
        <v>4230</v>
      </c>
      <c r="Q9" s="46">
        <f t="shared" si="2"/>
        <v>3002.4000000000005</v>
      </c>
      <c r="R9" s="1">
        <v>1230</v>
      </c>
      <c r="S9" s="2">
        <v>0.98</v>
      </c>
      <c r="T9" s="1">
        <v>1.5</v>
      </c>
      <c r="U9" s="1">
        <v>2</v>
      </c>
      <c r="V9" s="46">
        <f t="shared" si="3"/>
        <v>3616.2000000000003</v>
      </c>
      <c r="W9" s="4">
        <v>2100</v>
      </c>
      <c r="X9" s="46">
        <f t="shared" si="4"/>
        <v>1516.2000000000003</v>
      </c>
      <c r="Y9" s="1">
        <v>1400</v>
      </c>
      <c r="Z9" s="41">
        <f t="shared" si="5"/>
        <v>3265.6000000000004</v>
      </c>
    </row>
    <row r="10" spans="2:26" ht="24.75" customHeight="1" x14ac:dyDescent="0.25">
      <c r="B10" s="1">
        <v>6</v>
      </c>
      <c r="C10" s="3" t="s">
        <v>31</v>
      </c>
      <c r="D10" s="1">
        <v>50</v>
      </c>
      <c r="E10" s="2">
        <v>0.98</v>
      </c>
      <c r="F10" s="1">
        <v>1.5</v>
      </c>
      <c r="G10" s="1">
        <v>1</v>
      </c>
      <c r="H10" s="46">
        <f t="shared" si="0"/>
        <v>73.5</v>
      </c>
      <c r="I10" s="1">
        <v>0</v>
      </c>
      <c r="J10" s="4">
        <f t="shared" si="6"/>
        <v>73.5</v>
      </c>
      <c r="K10" s="1">
        <v>2460</v>
      </c>
      <c r="L10" s="2">
        <v>0.98</v>
      </c>
      <c r="M10" s="1">
        <v>1.5</v>
      </c>
      <c r="N10" s="1">
        <v>1</v>
      </c>
      <c r="O10" s="46">
        <f t="shared" si="1"/>
        <v>3616.2000000000003</v>
      </c>
      <c r="P10" s="1">
        <v>20</v>
      </c>
      <c r="Q10" s="46">
        <f t="shared" si="2"/>
        <v>3596.2000000000003</v>
      </c>
      <c r="R10" s="1">
        <v>1230</v>
      </c>
      <c r="S10" s="2">
        <v>0.98</v>
      </c>
      <c r="T10" s="1">
        <v>1.5</v>
      </c>
      <c r="U10" s="1">
        <v>1</v>
      </c>
      <c r="V10" s="46">
        <f t="shared" si="3"/>
        <v>1808.1000000000001</v>
      </c>
      <c r="W10" s="4">
        <v>0</v>
      </c>
      <c r="X10" s="46">
        <f t="shared" si="4"/>
        <v>1808.1000000000001</v>
      </c>
      <c r="Y10" s="1">
        <v>1500</v>
      </c>
      <c r="Z10" s="41">
        <f t="shared" si="5"/>
        <v>3977.8</v>
      </c>
    </row>
    <row r="11" spans="2:26" ht="24.75" customHeight="1" x14ac:dyDescent="0.25">
      <c r="B11" s="1">
        <v>7</v>
      </c>
      <c r="C11" s="3" t="s">
        <v>32</v>
      </c>
      <c r="D11" s="1">
        <v>120</v>
      </c>
      <c r="E11" s="2">
        <v>0.95</v>
      </c>
      <c r="F11" s="1">
        <v>1.5</v>
      </c>
      <c r="G11" s="1">
        <v>1</v>
      </c>
      <c r="H11" s="46">
        <f t="shared" si="0"/>
        <v>171</v>
      </c>
      <c r="I11" s="1">
        <v>0</v>
      </c>
      <c r="J11" s="4">
        <f t="shared" si="6"/>
        <v>171</v>
      </c>
      <c r="K11" s="1">
        <v>2420</v>
      </c>
      <c r="L11" s="2">
        <v>0.95</v>
      </c>
      <c r="M11" s="1">
        <v>1.5</v>
      </c>
      <c r="N11" s="1">
        <v>1</v>
      </c>
      <c r="O11" s="46">
        <f t="shared" si="1"/>
        <v>3448.5</v>
      </c>
      <c r="P11" s="1">
        <v>30</v>
      </c>
      <c r="Q11" s="46">
        <f t="shared" si="2"/>
        <v>3418.5</v>
      </c>
      <c r="R11" s="1">
        <v>1210</v>
      </c>
      <c r="S11" s="2">
        <v>0.95</v>
      </c>
      <c r="T11" s="1">
        <v>1.5</v>
      </c>
      <c r="U11" s="1">
        <v>1</v>
      </c>
      <c r="V11" s="46">
        <f t="shared" si="3"/>
        <v>1724.25</v>
      </c>
      <c r="W11" s="4">
        <v>0</v>
      </c>
      <c r="X11" s="46">
        <f t="shared" si="4"/>
        <v>1724.25</v>
      </c>
      <c r="Y11" s="1">
        <v>1500</v>
      </c>
      <c r="Z11" s="41">
        <f t="shared" si="5"/>
        <v>3813.75</v>
      </c>
    </row>
    <row r="12" spans="2:26" ht="24.75" customHeight="1" x14ac:dyDescent="0.25">
      <c r="B12" s="1">
        <v>8</v>
      </c>
      <c r="C12" s="3" t="s">
        <v>33</v>
      </c>
      <c r="D12" s="1">
        <v>120</v>
      </c>
      <c r="E12" s="2">
        <v>0.95</v>
      </c>
      <c r="F12" s="1">
        <v>1.5</v>
      </c>
      <c r="G12" s="1">
        <v>3</v>
      </c>
      <c r="H12" s="4">
        <f t="shared" si="0"/>
        <v>513</v>
      </c>
      <c r="I12" s="1">
        <v>0</v>
      </c>
      <c r="J12" s="4">
        <f t="shared" si="6"/>
        <v>513</v>
      </c>
      <c r="K12" s="1">
        <v>2385</v>
      </c>
      <c r="L12" s="2">
        <v>0.95</v>
      </c>
      <c r="M12" s="1">
        <v>1.5</v>
      </c>
      <c r="N12" s="1">
        <v>3</v>
      </c>
      <c r="O12" s="4">
        <f t="shared" si="1"/>
        <v>10195.875</v>
      </c>
      <c r="P12" s="1">
        <v>3000</v>
      </c>
      <c r="Q12" s="4">
        <f t="shared" si="2"/>
        <v>7195.875</v>
      </c>
      <c r="R12" s="1">
        <v>1190</v>
      </c>
      <c r="S12" s="2">
        <v>0.95</v>
      </c>
      <c r="T12" s="1">
        <v>1.5</v>
      </c>
      <c r="U12" s="1">
        <v>3</v>
      </c>
      <c r="V12" s="4">
        <f t="shared" si="3"/>
        <v>5087.25</v>
      </c>
      <c r="W12" s="4">
        <v>1500</v>
      </c>
      <c r="X12" s="4">
        <f t="shared" si="4"/>
        <v>3587.25</v>
      </c>
      <c r="Y12" s="1">
        <v>4000</v>
      </c>
      <c r="Z12" s="41">
        <f t="shared" si="5"/>
        <v>7296.125</v>
      </c>
    </row>
    <row r="13" spans="2:26" ht="24.75" customHeight="1" x14ac:dyDescent="0.25">
      <c r="B13" s="1">
        <v>9</v>
      </c>
      <c r="C13" s="3" t="s">
        <v>34</v>
      </c>
      <c r="D13" s="1">
        <v>0</v>
      </c>
      <c r="E13" s="2">
        <v>0.95</v>
      </c>
      <c r="F13" s="1">
        <v>1.7</v>
      </c>
      <c r="G13" s="1">
        <v>2</v>
      </c>
      <c r="H13" s="46">
        <f t="shared" si="0"/>
        <v>0</v>
      </c>
      <c r="I13" s="1">
        <v>0</v>
      </c>
      <c r="J13" s="4">
        <f t="shared" si="6"/>
        <v>0</v>
      </c>
      <c r="K13" s="1">
        <v>2330</v>
      </c>
      <c r="L13" s="2">
        <v>0.95</v>
      </c>
      <c r="M13" s="1">
        <v>1.7</v>
      </c>
      <c r="N13" s="1">
        <v>2</v>
      </c>
      <c r="O13" s="46">
        <f t="shared" si="1"/>
        <v>7525.9</v>
      </c>
      <c r="P13" s="1">
        <v>2520</v>
      </c>
      <c r="Q13" s="46">
        <f t="shared" si="2"/>
        <v>5005.8999999999996</v>
      </c>
      <c r="R13" s="1">
        <v>1165</v>
      </c>
      <c r="S13" s="2">
        <v>0.95</v>
      </c>
      <c r="T13" s="1">
        <v>1.7</v>
      </c>
      <c r="U13" s="1">
        <v>2</v>
      </c>
      <c r="V13" s="46">
        <f t="shared" si="3"/>
        <v>3762.95</v>
      </c>
      <c r="W13" s="4">
        <v>1200</v>
      </c>
      <c r="X13" s="46">
        <f t="shared" si="4"/>
        <v>2562.9499999999998</v>
      </c>
      <c r="Y13" s="1">
        <v>1800</v>
      </c>
      <c r="Z13" s="41">
        <f t="shared" si="5"/>
        <v>5768.8499999999995</v>
      </c>
    </row>
    <row r="14" spans="2:26" ht="24.75" customHeight="1" x14ac:dyDescent="0.25">
      <c r="B14" s="1">
        <v>10</v>
      </c>
      <c r="C14" s="3" t="s">
        <v>35</v>
      </c>
      <c r="D14" s="1">
        <v>120</v>
      </c>
      <c r="E14" s="2">
        <v>0.95</v>
      </c>
      <c r="F14" s="1">
        <v>2</v>
      </c>
      <c r="G14" s="1">
        <v>1</v>
      </c>
      <c r="H14" s="46">
        <f t="shared" si="0"/>
        <v>228</v>
      </c>
      <c r="I14" s="1">
        <v>0</v>
      </c>
      <c r="J14" s="4">
        <f t="shared" si="6"/>
        <v>228</v>
      </c>
      <c r="K14" s="1">
        <v>2420</v>
      </c>
      <c r="L14" s="2">
        <v>0.95</v>
      </c>
      <c r="M14" s="1">
        <v>2</v>
      </c>
      <c r="N14" s="1">
        <v>1</v>
      </c>
      <c r="O14" s="46">
        <f t="shared" si="1"/>
        <v>4598</v>
      </c>
      <c r="P14" s="1">
        <v>0</v>
      </c>
      <c r="Q14" s="46">
        <f t="shared" si="2"/>
        <v>4598</v>
      </c>
      <c r="R14" s="1">
        <v>1210</v>
      </c>
      <c r="S14" s="2">
        <v>0.95</v>
      </c>
      <c r="T14" s="1">
        <v>2</v>
      </c>
      <c r="U14" s="1">
        <v>1</v>
      </c>
      <c r="V14" s="46">
        <f t="shared" si="3"/>
        <v>2299</v>
      </c>
      <c r="W14" s="4">
        <v>0</v>
      </c>
      <c r="X14" s="46">
        <f t="shared" si="4"/>
        <v>2299</v>
      </c>
      <c r="Y14" s="1">
        <v>1800</v>
      </c>
      <c r="Z14" s="41">
        <f t="shared" si="5"/>
        <v>5325</v>
      </c>
    </row>
    <row r="15" spans="2:26" ht="24.75" customHeight="1" x14ac:dyDescent="0.25">
      <c r="B15" s="1">
        <v>11</v>
      </c>
      <c r="C15" s="3" t="s">
        <v>36</v>
      </c>
      <c r="D15" s="1">
        <v>0</v>
      </c>
      <c r="E15" s="2">
        <v>0.9</v>
      </c>
      <c r="F15" s="1">
        <v>1.05</v>
      </c>
      <c r="G15" s="1">
        <v>2</v>
      </c>
      <c r="H15" s="46">
        <f t="shared" si="0"/>
        <v>0</v>
      </c>
      <c r="I15" s="1">
        <v>0</v>
      </c>
      <c r="J15" s="4">
        <f t="shared" si="6"/>
        <v>0</v>
      </c>
      <c r="K15" s="1">
        <v>2460</v>
      </c>
      <c r="L15" s="2">
        <v>0.9</v>
      </c>
      <c r="M15" s="1">
        <v>1.05</v>
      </c>
      <c r="N15" s="1">
        <v>2</v>
      </c>
      <c r="O15" s="46">
        <f t="shared" si="1"/>
        <v>4649.4000000000005</v>
      </c>
      <c r="P15" s="1">
        <v>1650</v>
      </c>
      <c r="Q15" s="46">
        <f t="shared" si="2"/>
        <v>2999.4000000000005</v>
      </c>
      <c r="R15" s="1">
        <v>1230</v>
      </c>
      <c r="S15" s="2">
        <v>0.9</v>
      </c>
      <c r="T15" s="1">
        <v>1.05</v>
      </c>
      <c r="U15" s="1">
        <v>2</v>
      </c>
      <c r="V15" s="46">
        <f t="shared" si="3"/>
        <v>2324.7000000000003</v>
      </c>
      <c r="W15" s="4">
        <v>900</v>
      </c>
      <c r="X15" s="46">
        <f t="shared" si="4"/>
        <v>1424.7000000000003</v>
      </c>
      <c r="Y15" s="1">
        <v>2400</v>
      </c>
      <c r="Z15" s="41">
        <f t="shared" si="5"/>
        <v>2024.1000000000004</v>
      </c>
    </row>
    <row r="16" spans="2:26" ht="24.75" customHeight="1" x14ac:dyDescent="0.25">
      <c r="B16" s="1">
        <v>12</v>
      </c>
      <c r="C16" s="3" t="s">
        <v>37</v>
      </c>
      <c r="D16" s="1">
        <v>0</v>
      </c>
      <c r="E16" s="2">
        <v>0.9</v>
      </c>
      <c r="F16" s="1">
        <v>1.5</v>
      </c>
      <c r="G16" s="1">
        <v>1</v>
      </c>
      <c r="H16" s="46">
        <f t="shared" si="0"/>
        <v>0</v>
      </c>
      <c r="I16" s="1">
        <v>0</v>
      </c>
      <c r="J16" s="4">
        <f t="shared" si="6"/>
        <v>0</v>
      </c>
      <c r="K16" s="1">
        <v>3045</v>
      </c>
      <c r="L16" s="2">
        <v>0.9</v>
      </c>
      <c r="M16" s="1">
        <v>1.5</v>
      </c>
      <c r="N16" s="1">
        <v>1</v>
      </c>
      <c r="O16" s="46">
        <f t="shared" si="1"/>
        <v>4110.75</v>
      </c>
      <c r="P16" s="1">
        <v>1300</v>
      </c>
      <c r="Q16" s="46">
        <f t="shared" si="2"/>
        <v>2810.75</v>
      </c>
      <c r="R16" s="1">
        <v>1520</v>
      </c>
      <c r="S16" s="2">
        <v>0.9</v>
      </c>
      <c r="T16" s="1">
        <v>1.5</v>
      </c>
      <c r="U16" s="1">
        <v>1</v>
      </c>
      <c r="V16" s="46">
        <f t="shared" si="3"/>
        <v>2052</v>
      </c>
      <c r="W16" s="4">
        <v>600</v>
      </c>
      <c r="X16" s="46">
        <f t="shared" si="4"/>
        <v>1452</v>
      </c>
      <c r="Y16" s="1">
        <v>0</v>
      </c>
      <c r="Z16" s="41">
        <f t="shared" si="5"/>
        <v>4262.75</v>
      </c>
    </row>
  </sheetData>
  <mergeCells count="7">
    <mergeCell ref="Z2:Z3"/>
    <mergeCell ref="B2:B4"/>
    <mergeCell ref="C2:C4"/>
    <mergeCell ref="D2:J2"/>
    <mergeCell ref="K2:Q2"/>
    <mergeCell ref="R2:X2"/>
    <mergeCell ref="Y2:Y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Z19"/>
  <sheetViews>
    <sheetView workbookViewId="0">
      <selection activeCell="P8" sqref="P8"/>
    </sheetView>
  </sheetViews>
  <sheetFormatPr defaultColWidth="9.125" defaultRowHeight="15.75" x14ac:dyDescent="0.25"/>
  <cols>
    <col min="1" max="2" width="9.125" style="24"/>
    <col min="3" max="3" width="18.625" style="24" customWidth="1"/>
    <col min="4" max="7" width="9.125" style="24"/>
    <col min="8" max="10" width="9.125" style="26"/>
    <col min="11" max="11" width="9.125" style="24"/>
    <col min="12" max="12" width="10.625" style="24" bestFit="1" customWidth="1"/>
    <col min="13" max="14" width="9.125" style="24"/>
    <col min="15" max="15" width="10.625" style="26" bestFit="1" customWidth="1"/>
    <col min="16" max="17" width="9.625" style="26" bestFit="1" customWidth="1"/>
    <col min="18" max="25" width="9.125" style="24"/>
    <col min="26" max="26" width="9.125" style="44"/>
    <col min="27" max="16384" width="9.125" style="24"/>
  </cols>
  <sheetData>
    <row r="2" spans="2:26" ht="28.5" customHeight="1" x14ac:dyDescent="0.25">
      <c r="B2" s="92" t="s">
        <v>0</v>
      </c>
      <c r="C2" s="91" t="s">
        <v>1</v>
      </c>
      <c r="D2" s="91" t="s">
        <v>2</v>
      </c>
      <c r="E2" s="91"/>
      <c r="F2" s="91"/>
      <c r="G2" s="91"/>
      <c r="H2" s="91"/>
      <c r="I2" s="91"/>
      <c r="J2" s="91"/>
      <c r="K2" s="91" t="s">
        <v>3</v>
      </c>
      <c r="L2" s="91"/>
      <c r="M2" s="91"/>
      <c r="N2" s="91"/>
      <c r="O2" s="91"/>
      <c r="P2" s="91"/>
      <c r="Q2" s="91"/>
      <c r="R2" s="91" t="s">
        <v>44</v>
      </c>
      <c r="S2" s="91"/>
      <c r="T2" s="91"/>
      <c r="U2" s="91"/>
      <c r="V2" s="91"/>
      <c r="W2" s="91"/>
      <c r="X2" s="91"/>
      <c r="Y2" s="91" t="s">
        <v>45</v>
      </c>
      <c r="Z2" s="91" t="s">
        <v>11</v>
      </c>
    </row>
    <row r="3" spans="2:26" ht="63" x14ac:dyDescent="0.25">
      <c r="B3" s="92"/>
      <c r="C3" s="91"/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5" t="s">
        <v>13</v>
      </c>
      <c r="K3" s="15" t="s">
        <v>7</v>
      </c>
      <c r="L3" s="15" t="s">
        <v>8</v>
      </c>
      <c r="M3" s="15" t="s">
        <v>9</v>
      </c>
      <c r="N3" s="15" t="s">
        <v>10</v>
      </c>
      <c r="O3" s="15" t="s">
        <v>14</v>
      </c>
      <c r="P3" s="15" t="s">
        <v>12</v>
      </c>
      <c r="Q3" s="15" t="s">
        <v>13</v>
      </c>
      <c r="R3" s="15" t="s">
        <v>7</v>
      </c>
      <c r="S3" s="15" t="s">
        <v>8</v>
      </c>
      <c r="T3" s="15" t="s">
        <v>9</v>
      </c>
      <c r="U3" s="15" t="s">
        <v>10</v>
      </c>
      <c r="V3" s="15" t="s">
        <v>14</v>
      </c>
      <c r="W3" s="15" t="s">
        <v>12</v>
      </c>
      <c r="X3" s="15" t="s">
        <v>13</v>
      </c>
      <c r="Y3" s="91"/>
      <c r="Z3" s="91"/>
    </row>
    <row r="4" spans="2:26" ht="31.5" x14ac:dyDescent="0.25">
      <c r="B4" s="92"/>
      <c r="C4" s="91"/>
      <c r="D4" s="15">
        <v>1</v>
      </c>
      <c r="E4" s="15">
        <v>2</v>
      </c>
      <c r="F4" s="15">
        <v>3</v>
      </c>
      <c r="G4" s="15">
        <v>4</v>
      </c>
      <c r="H4" s="15" t="s">
        <v>15</v>
      </c>
      <c r="I4" s="15" t="s">
        <v>16</v>
      </c>
      <c r="J4" s="15" t="s">
        <v>17</v>
      </c>
      <c r="K4" s="15">
        <v>6</v>
      </c>
      <c r="L4" s="15">
        <v>7</v>
      </c>
      <c r="M4" s="15">
        <v>8</v>
      </c>
      <c r="N4" s="15">
        <v>9</v>
      </c>
      <c r="O4" s="15" t="s">
        <v>18</v>
      </c>
      <c r="P4" s="15" t="s">
        <v>19</v>
      </c>
      <c r="Q4" s="15" t="s">
        <v>20</v>
      </c>
      <c r="R4" s="15">
        <v>11</v>
      </c>
      <c r="S4" s="15">
        <v>12</v>
      </c>
      <c r="T4" s="15">
        <v>13</v>
      </c>
      <c r="U4" s="15">
        <v>14</v>
      </c>
      <c r="V4" s="15" t="s">
        <v>21</v>
      </c>
      <c r="W4" s="15" t="s">
        <v>22</v>
      </c>
      <c r="X4" s="15" t="s">
        <v>23</v>
      </c>
      <c r="Y4" s="15" t="s">
        <v>24</v>
      </c>
      <c r="Z4" s="15" t="s">
        <v>25</v>
      </c>
    </row>
    <row r="5" spans="2:26" ht="27" customHeight="1" x14ac:dyDescent="0.25">
      <c r="B5" s="16">
        <v>1</v>
      </c>
      <c r="C5" s="16" t="s">
        <v>26</v>
      </c>
      <c r="D5" s="16">
        <v>0</v>
      </c>
      <c r="E5" s="17">
        <v>0.9</v>
      </c>
      <c r="F5" s="16">
        <v>1.05</v>
      </c>
      <c r="G5" s="16">
        <v>1</v>
      </c>
      <c r="H5" s="21">
        <f>D5*E5*F5*G5</f>
        <v>0</v>
      </c>
      <c r="I5" s="16">
        <v>0</v>
      </c>
      <c r="J5" s="21">
        <f>H5-I5</f>
        <v>0</v>
      </c>
      <c r="K5" s="16">
        <v>1269</v>
      </c>
      <c r="L5" s="19">
        <v>0.95</v>
      </c>
      <c r="M5" s="16">
        <v>1.05</v>
      </c>
      <c r="N5" s="16">
        <v>1</v>
      </c>
      <c r="O5" s="21">
        <f>K5*L5*M5*N5</f>
        <v>1265.8275000000001</v>
      </c>
      <c r="P5" s="21">
        <v>0</v>
      </c>
      <c r="Q5" s="21">
        <f>O5-P5</f>
        <v>1265.8275000000001</v>
      </c>
      <c r="R5" s="16">
        <v>529</v>
      </c>
      <c r="S5" s="19">
        <v>0.95</v>
      </c>
      <c r="T5" s="16">
        <v>1.05</v>
      </c>
      <c r="U5" s="16">
        <v>1</v>
      </c>
      <c r="V5" s="21">
        <f>R5*S5*T5*U5</f>
        <v>527.67750000000001</v>
      </c>
      <c r="W5" s="21">
        <v>0</v>
      </c>
      <c r="X5" s="21">
        <f>V5-W5</f>
        <v>527.67750000000001</v>
      </c>
      <c r="Y5" s="16">
        <v>500</v>
      </c>
      <c r="Z5" s="23">
        <f>J5+Q5+X5-Y5</f>
        <v>1293.5050000000001</v>
      </c>
    </row>
    <row r="6" spans="2:26" ht="27" customHeight="1" x14ac:dyDescent="0.25">
      <c r="B6" s="16">
        <v>2</v>
      </c>
      <c r="C6" s="16" t="s">
        <v>27</v>
      </c>
      <c r="D6" s="16">
        <v>0</v>
      </c>
      <c r="E6" s="18">
        <v>0.98</v>
      </c>
      <c r="F6" s="16">
        <v>1.8</v>
      </c>
      <c r="G6" s="16">
        <v>1</v>
      </c>
      <c r="H6" s="21">
        <f t="shared" ref="H6:H16" si="0">D6*E6*F6*G6</f>
        <v>0</v>
      </c>
      <c r="I6" s="16">
        <v>0</v>
      </c>
      <c r="J6" s="21">
        <f t="shared" ref="J6:J16" si="1">H6-I6</f>
        <v>0</v>
      </c>
      <c r="K6" s="16">
        <v>2215</v>
      </c>
      <c r="L6" s="19">
        <v>0.98</v>
      </c>
      <c r="M6" s="16">
        <v>1.8</v>
      </c>
      <c r="N6" s="16">
        <v>1</v>
      </c>
      <c r="O6" s="21">
        <f t="shared" ref="O6:O16" si="2">K6*L6*M6*N6</f>
        <v>3907.2599999999998</v>
      </c>
      <c r="P6" s="21">
        <v>1867</v>
      </c>
      <c r="Q6" s="21">
        <f t="shared" ref="Q6:Q16" si="3">O6-P6</f>
        <v>2040.2599999999998</v>
      </c>
      <c r="R6" s="16">
        <v>1108</v>
      </c>
      <c r="S6" s="19">
        <v>0.98</v>
      </c>
      <c r="T6" s="16">
        <v>1.8</v>
      </c>
      <c r="U6" s="16">
        <v>1</v>
      </c>
      <c r="V6" s="21">
        <f t="shared" ref="V6:V16" si="4">R6*S6*T6*U6</f>
        <v>1954.5119999999999</v>
      </c>
      <c r="W6" s="21">
        <v>844</v>
      </c>
      <c r="X6" s="21">
        <f t="shared" ref="X6:X16" si="5">V6-W6</f>
        <v>1110.5119999999999</v>
      </c>
      <c r="Y6" s="16">
        <v>990</v>
      </c>
      <c r="Z6" s="23">
        <f t="shared" ref="Z6:Z16" si="6">J6+Q6+X6-Y6</f>
        <v>2160.7719999999999</v>
      </c>
    </row>
    <row r="7" spans="2:26" ht="27" customHeight="1" x14ac:dyDescent="0.25">
      <c r="B7" s="16">
        <v>3</v>
      </c>
      <c r="C7" s="16" t="s">
        <v>28</v>
      </c>
      <c r="D7" s="16">
        <v>50</v>
      </c>
      <c r="E7" s="18">
        <v>0.98</v>
      </c>
      <c r="F7" s="16">
        <v>1.05</v>
      </c>
      <c r="G7" s="16">
        <v>3</v>
      </c>
      <c r="H7" s="21">
        <f t="shared" si="0"/>
        <v>154.35000000000002</v>
      </c>
      <c r="I7" s="16">
        <v>0</v>
      </c>
      <c r="J7" s="21">
        <f t="shared" si="1"/>
        <v>154.35000000000002</v>
      </c>
      <c r="K7" s="16">
        <v>2215</v>
      </c>
      <c r="L7" s="19">
        <v>0.98</v>
      </c>
      <c r="M7" s="16">
        <v>1.05</v>
      </c>
      <c r="N7" s="16">
        <v>3</v>
      </c>
      <c r="O7" s="21">
        <f t="shared" si="2"/>
        <v>6837.7049999999999</v>
      </c>
      <c r="P7" s="21">
        <v>3838</v>
      </c>
      <c r="Q7" s="21">
        <f t="shared" si="3"/>
        <v>2999.7049999999999</v>
      </c>
      <c r="R7" s="16">
        <v>1108</v>
      </c>
      <c r="S7" s="19">
        <v>0.98</v>
      </c>
      <c r="T7" s="16">
        <v>1.05</v>
      </c>
      <c r="U7" s="16">
        <v>3</v>
      </c>
      <c r="V7" s="21">
        <f t="shared" si="4"/>
        <v>3420.3960000000002</v>
      </c>
      <c r="W7" s="21">
        <v>1820</v>
      </c>
      <c r="X7" s="21">
        <f t="shared" si="5"/>
        <v>1600.3960000000002</v>
      </c>
      <c r="Y7" s="16">
        <v>915</v>
      </c>
      <c r="Z7" s="23">
        <f t="shared" si="6"/>
        <v>3839.451</v>
      </c>
    </row>
    <row r="8" spans="2:26" ht="27" customHeight="1" x14ac:dyDescent="0.25">
      <c r="B8" s="16">
        <v>4</v>
      </c>
      <c r="C8" s="20" t="s">
        <v>29</v>
      </c>
      <c r="D8" s="16">
        <v>50</v>
      </c>
      <c r="E8" s="18">
        <v>0.98</v>
      </c>
      <c r="F8" s="16">
        <v>1.6</v>
      </c>
      <c r="G8" s="16">
        <v>3</v>
      </c>
      <c r="H8" s="21">
        <f t="shared" si="0"/>
        <v>235.20000000000002</v>
      </c>
      <c r="I8" s="16">
        <v>0</v>
      </c>
      <c r="J8" s="21">
        <f t="shared" si="1"/>
        <v>235.20000000000002</v>
      </c>
      <c r="K8" s="16">
        <v>2215</v>
      </c>
      <c r="L8" s="19">
        <v>0.98</v>
      </c>
      <c r="M8" s="16">
        <v>1.6</v>
      </c>
      <c r="N8" s="16">
        <v>3</v>
      </c>
      <c r="O8" s="21">
        <f t="shared" si="2"/>
        <v>10419.36</v>
      </c>
      <c r="P8" s="21">
        <v>6339</v>
      </c>
      <c r="Q8" s="21">
        <f t="shared" si="3"/>
        <v>4080.3600000000006</v>
      </c>
      <c r="R8" s="16">
        <v>1108</v>
      </c>
      <c r="S8" s="19">
        <v>0.98</v>
      </c>
      <c r="T8" s="16">
        <v>1.6</v>
      </c>
      <c r="U8" s="16">
        <v>3</v>
      </c>
      <c r="V8" s="21">
        <f t="shared" si="4"/>
        <v>5212.0320000000002</v>
      </c>
      <c r="W8" s="21">
        <v>3290</v>
      </c>
      <c r="X8" s="21">
        <f t="shared" si="5"/>
        <v>1922.0320000000002</v>
      </c>
      <c r="Y8" s="16">
        <v>1480</v>
      </c>
      <c r="Z8" s="23">
        <f t="shared" si="6"/>
        <v>4757.5920000000006</v>
      </c>
    </row>
    <row r="9" spans="2:26" ht="27" customHeight="1" x14ac:dyDescent="0.25">
      <c r="B9" s="16">
        <v>5</v>
      </c>
      <c r="C9" s="20" t="s">
        <v>30</v>
      </c>
      <c r="D9" s="16">
        <v>50</v>
      </c>
      <c r="E9" s="18">
        <v>0.98</v>
      </c>
      <c r="F9" s="16">
        <v>1.5</v>
      </c>
      <c r="G9" s="16">
        <v>2</v>
      </c>
      <c r="H9" s="21">
        <f t="shared" si="0"/>
        <v>147</v>
      </c>
      <c r="I9" s="16">
        <v>0</v>
      </c>
      <c r="J9" s="21">
        <f t="shared" si="1"/>
        <v>147</v>
      </c>
      <c r="K9" s="16">
        <v>2215</v>
      </c>
      <c r="L9" s="19">
        <v>0.98</v>
      </c>
      <c r="M9" s="16">
        <v>1.5</v>
      </c>
      <c r="N9" s="16">
        <v>2</v>
      </c>
      <c r="O9" s="21">
        <f t="shared" si="2"/>
        <v>6512.0999999999995</v>
      </c>
      <c r="P9" s="21">
        <v>4112</v>
      </c>
      <c r="Q9" s="21">
        <f t="shared" si="3"/>
        <v>2400.0999999999995</v>
      </c>
      <c r="R9" s="16">
        <v>1108</v>
      </c>
      <c r="S9" s="19">
        <v>0.98</v>
      </c>
      <c r="T9" s="16">
        <v>1.5</v>
      </c>
      <c r="U9" s="16">
        <v>2</v>
      </c>
      <c r="V9" s="21">
        <f t="shared" si="4"/>
        <v>3257.5199999999995</v>
      </c>
      <c r="W9" s="21">
        <v>976</v>
      </c>
      <c r="X9" s="21">
        <f t="shared" si="5"/>
        <v>2281.5199999999995</v>
      </c>
      <c r="Y9" s="16">
        <v>970</v>
      </c>
      <c r="Z9" s="23">
        <f t="shared" si="6"/>
        <v>3858.619999999999</v>
      </c>
    </row>
    <row r="10" spans="2:26" ht="27" customHeight="1" x14ac:dyDescent="0.25">
      <c r="B10" s="16">
        <v>6</v>
      </c>
      <c r="C10" s="20" t="s">
        <v>31</v>
      </c>
      <c r="D10" s="16">
        <v>50</v>
      </c>
      <c r="E10" s="18">
        <v>0.98</v>
      </c>
      <c r="F10" s="16">
        <v>1.5</v>
      </c>
      <c r="G10" s="16">
        <v>1</v>
      </c>
      <c r="H10" s="21">
        <f t="shared" si="0"/>
        <v>73.5</v>
      </c>
      <c r="I10" s="16">
        <v>0</v>
      </c>
      <c r="J10" s="21">
        <f t="shared" si="1"/>
        <v>73.5</v>
      </c>
      <c r="K10" s="16">
        <v>2215</v>
      </c>
      <c r="L10" s="19">
        <v>0.98</v>
      </c>
      <c r="M10" s="16">
        <v>1.5</v>
      </c>
      <c r="N10" s="16">
        <v>1</v>
      </c>
      <c r="O10" s="21">
        <f t="shared" si="2"/>
        <v>3256.0499999999997</v>
      </c>
      <c r="P10" s="21">
        <v>856</v>
      </c>
      <c r="Q10" s="21">
        <f t="shared" si="3"/>
        <v>2400.0499999999997</v>
      </c>
      <c r="R10" s="16">
        <v>1108</v>
      </c>
      <c r="S10" s="19">
        <v>0.98</v>
      </c>
      <c r="T10" s="16">
        <v>1.5</v>
      </c>
      <c r="U10" s="16">
        <v>1</v>
      </c>
      <c r="V10" s="21">
        <f t="shared" si="4"/>
        <v>1628.7599999999998</v>
      </c>
      <c r="W10" s="21">
        <v>428</v>
      </c>
      <c r="X10" s="21">
        <f t="shared" si="5"/>
        <v>1200.7599999999998</v>
      </c>
      <c r="Y10" s="16">
        <v>1170</v>
      </c>
      <c r="Z10" s="23">
        <f t="shared" si="6"/>
        <v>2504.3099999999995</v>
      </c>
    </row>
    <row r="11" spans="2:26" ht="27" customHeight="1" x14ac:dyDescent="0.25">
      <c r="B11" s="16">
        <v>7</v>
      </c>
      <c r="C11" s="20" t="s">
        <v>32</v>
      </c>
      <c r="D11" s="16">
        <v>115</v>
      </c>
      <c r="E11" s="17">
        <v>0.95</v>
      </c>
      <c r="F11" s="16">
        <v>1.5</v>
      </c>
      <c r="G11" s="16">
        <v>1</v>
      </c>
      <c r="H11" s="21">
        <f t="shared" si="0"/>
        <v>163.875</v>
      </c>
      <c r="I11" s="16">
        <v>0</v>
      </c>
      <c r="J11" s="21">
        <f t="shared" si="1"/>
        <v>163.875</v>
      </c>
      <c r="K11" s="16">
        <v>2280</v>
      </c>
      <c r="L11" s="19">
        <v>0.95</v>
      </c>
      <c r="M11" s="16">
        <v>1.5</v>
      </c>
      <c r="N11" s="16">
        <v>1</v>
      </c>
      <c r="O11" s="21">
        <f t="shared" si="2"/>
        <v>3249</v>
      </c>
      <c r="P11" s="21">
        <v>1069</v>
      </c>
      <c r="Q11" s="21">
        <f t="shared" si="3"/>
        <v>2180</v>
      </c>
      <c r="R11" s="16">
        <v>1140</v>
      </c>
      <c r="S11" s="19">
        <v>0.95</v>
      </c>
      <c r="T11" s="16">
        <v>1.5</v>
      </c>
      <c r="U11" s="16">
        <v>1</v>
      </c>
      <c r="V11" s="21">
        <f t="shared" si="4"/>
        <v>1624.5</v>
      </c>
      <c r="W11" s="21">
        <v>545</v>
      </c>
      <c r="X11" s="21">
        <f t="shared" si="5"/>
        <v>1079.5</v>
      </c>
      <c r="Y11" s="16">
        <v>950</v>
      </c>
      <c r="Z11" s="23">
        <f t="shared" si="6"/>
        <v>2473.375</v>
      </c>
    </row>
    <row r="12" spans="2:26" ht="27" customHeight="1" x14ac:dyDescent="0.25">
      <c r="B12" s="16">
        <v>8</v>
      </c>
      <c r="C12" s="20" t="s">
        <v>40</v>
      </c>
      <c r="D12" s="16">
        <v>115</v>
      </c>
      <c r="E12" s="17">
        <v>0.95</v>
      </c>
      <c r="F12" s="16">
        <v>1.5</v>
      </c>
      <c r="G12" s="16">
        <v>3</v>
      </c>
      <c r="H12" s="21">
        <f t="shared" si="0"/>
        <v>491.625</v>
      </c>
      <c r="I12" s="16">
        <v>0</v>
      </c>
      <c r="J12" s="21">
        <f t="shared" si="1"/>
        <v>491.625</v>
      </c>
      <c r="K12" s="16">
        <v>2230</v>
      </c>
      <c r="L12" s="19">
        <v>0.95</v>
      </c>
      <c r="M12" s="16">
        <v>1.5</v>
      </c>
      <c r="N12" s="16">
        <v>3</v>
      </c>
      <c r="O12" s="21">
        <f t="shared" si="2"/>
        <v>9533.25</v>
      </c>
      <c r="P12" s="21">
        <v>2333</v>
      </c>
      <c r="Q12" s="21">
        <f t="shared" si="3"/>
        <v>7200.25</v>
      </c>
      <c r="R12" s="16">
        <v>1115</v>
      </c>
      <c r="S12" s="19">
        <v>0.95</v>
      </c>
      <c r="T12" s="16">
        <v>1.5</v>
      </c>
      <c r="U12" s="16">
        <v>3</v>
      </c>
      <c r="V12" s="21">
        <f t="shared" si="4"/>
        <v>4766.625</v>
      </c>
      <c r="W12" s="21">
        <v>1527</v>
      </c>
      <c r="X12" s="21">
        <f t="shared" si="5"/>
        <v>3239.625</v>
      </c>
      <c r="Y12" s="16">
        <v>3020</v>
      </c>
      <c r="Z12" s="23">
        <f t="shared" si="6"/>
        <v>7911.5</v>
      </c>
    </row>
    <row r="13" spans="2:26" ht="27" customHeight="1" x14ac:dyDescent="0.25">
      <c r="B13" s="16">
        <v>9</v>
      </c>
      <c r="C13" s="20" t="s">
        <v>34</v>
      </c>
      <c r="D13" s="16">
        <v>0</v>
      </c>
      <c r="E13" s="17">
        <v>0.95</v>
      </c>
      <c r="F13" s="16">
        <v>1.7</v>
      </c>
      <c r="G13" s="16">
        <v>2</v>
      </c>
      <c r="H13" s="21">
        <f t="shared" si="0"/>
        <v>0</v>
      </c>
      <c r="I13" s="16">
        <v>0</v>
      </c>
      <c r="J13" s="21">
        <f t="shared" si="1"/>
        <v>0</v>
      </c>
      <c r="K13" s="16">
        <v>2180</v>
      </c>
      <c r="L13" s="19">
        <v>0.95</v>
      </c>
      <c r="M13" s="16">
        <v>1.7</v>
      </c>
      <c r="N13" s="16">
        <v>2</v>
      </c>
      <c r="O13" s="21">
        <f t="shared" si="2"/>
        <v>7041.4</v>
      </c>
      <c r="P13" s="21">
        <v>3681</v>
      </c>
      <c r="Q13" s="21">
        <f t="shared" si="3"/>
        <v>3360.3999999999996</v>
      </c>
      <c r="R13" s="16">
        <v>1090</v>
      </c>
      <c r="S13" s="19">
        <v>0.95</v>
      </c>
      <c r="T13" s="16">
        <v>1.7</v>
      </c>
      <c r="U13" s="16">
        <v>2</v>
      </c>
      <c r="V13" s="21">
        <f t="shared" si="4"/>
        <v>3520.7</v>
      </c>
      <c r="W13" s="21">
        <v>1841</v>
      </c>
      <c r="X13" s="21">
        <f t="shared" si="5"/>
        <v>1679.6999999999998</v>
      </c>
      <c r="Y13" s="16">
        <v>1440</v>
      </c>
      <c r="Z13" s="23">
        <f t="shared" si="6"/>
        <v>3600.0999999999995</v>
      </c>
    </row>
    <row r="14" spans="2:26" ht="27" customHeight="1" x14ac:dyDescent="0.25">
      <c r="B14" s="16">
        <v>10</v>
      </c>
      <c r="C14" s="20" t="s">
        <v>35</v>
      </c>
      <c r="D14" s="16">
        <v>115</v>
      </c>
      <c r="E14" s="17">
        <v>0.95</v>
      </c>
      <c r="F14" s="16">
        <v>2</v>
      </c>
      <c r="G14" s="16">
        <v>1</v>
      </c>
      <c r="H14" s="21">
        <f t="shared" si="0"/>
        <v>218.5</v>
      </c>
      <c r="I14" s="16">
        <v>0</v>
      </c>
      <c r="J14" s="21">
        <f t="shared" si="1"/>
        <v>218.5</v>
      </c>
      <c r="K14" s="16">
        <v>2280</v>
      </c>
      <c r="L14" s="19">
        <v>0.95</v>
      </c>
      <c r="M14" s="16">
        <v>2</v>
      </c>
      <c r="N14" s="16">
        <v>1</v>
      </c>
      <c r="O14" s="21">
        <f t="shared" si="2"/>
        <v>4332</v>
      </c>
      <c r="P14" s="21">
        <v>732</v>
      </c>
      <c r="Q14" s="21">
        <f t="shared" si="3"/>
        <v>3600</v>
      </c>
      <c r="R14" s="16">
        <v>1140</v>
      </c>
      <c r="S14" s="19">
        <v>0.95</v>
      </c>
      <c r="T14" s="16">
        <v>2</v>
      </c>
      <c r="U14" s="16">
        <v>1</v>
      </c>
      <c r="V14" s="21">
        <f t="shared" si="4"/>
        <v>2166</v>
      </c>
      <c r="W14" s="21">
        <v>486</v>
      </c>
      <c r="X14" s="21">
        <f t="shared" si="5"/>
        <v>1680</v>
      </c>
      <c r="Y14" s="16">
        <v>1380</v>
      </c>
      <c r="Z14" s="23">
        <f t="shared" si="6"/>
        <v>4118.5</v>
      </c>
    </row>
    <row r="15" spans="2:26" ht="27" customHeight="1" x14ac:dyDescent="0.25">
      <c r="B15" s="16">
        <v>11</v>
      </c>
      <c r="C15" s="20" t="s">
        <v>36</v>
      </c>
      <c r="D15" s="16">
        <v>0</v>
      </c>
      <c r="E15" s="18">
        <v>0.9</v>
      </c>
      <c r="F15" s="16">
        <v>1.05</v>
      </c>
      <c r="G15" s="16">
        <v>2</v>
      </c>
      <c r="H15" s="21">
        <f t="shared" si="0"/>
        <v>0</v>
      </c>
      <c r="I15" s="16">
        <v>0</v>
      </c>
      <c r="J15" s="21">
        <f t="shared" si="1"/>
        <v>0</v>
      </c>
      <c r="K15" s="16">
        <v>2215</v>
      </c>
      <c r="L15" s="19">
        <v>0.9</v>
      </c>
      <c r="M15" s="16">
        <v>1.05</v>
      </c>
      <c r="N15" s="16">
        <v>2</v>
      </c>
      <c r="O15" s="21">
        <f t="shared" si="2"/>
        <v>4186.3500000000004</v>
      </c>
      <c r="P15" s="21">
        <v>1186</v>
      </c>
      <c r="Q15" s="21">
        <f t="shared" si="3"/>
        <v>3000.3500000000004</v>
      </c>
      <c r="R15" s="16">
        <v>1108</v>
      </c>
      <c r="S15" s="19">
        <v>0.9</v>
      </c>
      <c r="T15" s="16">
        <v>1.05</v>
      </c>
      <c r="U15" s="16">
        <v>2</v>
      </c>
      <c r="V15" s="21">
        <f t="shared" si="4"/>
        <v>2094.1200000000003</v>
      </c>
      <c r="W15" s="21">
        <v>640</v>
      </c>
      <c r="X15" s="21">
        <f t="shared" si="5"/>
        <v>1454.1200000000003</v>
      </c>
      <c r="Y15" s="16">
        <v>940</v>
      </c>
      <c r="Z15" s="23">
        <f t="shared" si="6"/>
        <v>3514.4700000000012</v>
      </c>
    </row>
    <row r="16" spans="2:26" ht="27" customHeight="1" x14ac:dyDescent="0.25">
      <c r="B16" s="16">
        <v>12</v>
      </c>
      <c r="C16" s="20" t="s">
        <v>37</v>
      </c>
      <c r="D16" s="16">
        <v>0</v>
      </c>
      <c r="E16" s="18">
        <v>0.9</v>
      </c>
      <c r="F16" s="16">
        <v>1.5</v>
      </c>
      <c r="G16" s="16">
        <v>1</v>
      </c>
      <c r="H16" s="21">
        <f t="shared" si="0"/>
        <v>0</v>
      </c>
      <c r="I16" s="16">
        <v>0</v>
      </c>
      <c r="J16" s="21">
        <f t="shared" si="1"/>
        <v>0</v>
      </c>
      <c r="K16" s="16">
        <v>2554</v>
      </c>
      <c r="L16" s="19">
        <v>0.9</v>
      </c>
      <c r="M16" s="16">
        <v>1.5</v>
      </c>
      <c r="N16" s="16">
        <v>1</v>
      </c>
      <c r="O16" s="21">
        <f t="shared" si="2"/>
        <v>3447.8999999999996</v>
      </c>
      <c r="P16" s="21">
        <v>0</v>
      </c>
      <c r="Q16" s="21">
        <f t="shared" si="3"/>
        <v>3447.8999999999996</v>
      </c>
      <c r="R16" s="16">
        <v>1277</v>
      </c>
      <c r="S16" s="19">
        <v>0.9</v>
      </c>
      <c r="T16" s="16">
        <v>1.5</v>
      </c>
      <c r="U16" s="16">
        <v>1</v>
      </c>
      <c r="V16" s="21">
        <f t="shared" si="4"/>
        <v>1723.9499999999998</v>
      </c>
      <c r="W16" s="21">
        <v>0</v>
      </c>
      <c r="X16" s="21">
        <f t="shared" si="5"/>
        <v>1723.9499999999998</v>
      </c>
      <c r="Y16" s="16">
        <v>0</v>
      </c>
      <c r="Z16" s="23">
        <f t="shared" si="6"/>
        <v>5171.8499999999995</v>
      </c>
    </row>
    <row r="19" spans="12:12" x14ac:dyDescent="0.25">
      <c r="L19" s="25"/>
    </row>
  </sheetData>
  <mergeCells count="7">
    <mergeCell ref="Z2:Z3"/>
    <mergeCell ref="B2:B4"/>
    <mergeCell ref="C2:C4"/>
    <mergeCell ref="D2:J2"/>
    <mergeCell ref="K2:Q2"/>
    <mergeCell ref="R2:X2"/>
    <mergeCell ref="Y2:Y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C16"/>
  <sheetViews>
    <sheetView workbookViewId="0">
      <selection activeCell="E8" sqref="E8"/>
    </sheetView>
  </sheetViews>
  <sheetFormatPr defaultColWidth="9.125" defaultRowHeight="15.75" x14ac:dyDescent="0.25"/>
  <cols>
    <col min="1" max="1" width="9.125" style="24"/>
    <col min="2" max="2" width="6.75" style="24" customWidth="1"/>
    <col min="3" max="3" width="14.375" style="24" customWidth="1"/>
    <col min="4" max="7" width="9.125" style="24"/>
    <col min="8" max="10" width="9.125" style="26"/>
    <col min="11" max="14" width="9.125" style="24"/>
    <col min="15" max="17" width="9.125" style="26"/>
    <col min="18" max="21" width="9.125" style="24"/>
    <col min="22" max="24" width="9.125" style="26"/>
    <col min="25" max="25" width="9.125" style="24"/>
    <col min="26" max="26" width="9.125" style="27"/>
    <col min="27" max="16384" width="9.125" style="24"/>
  </cols>
  <sheetData>
    <row r="2" spans="2:29" x14ac:dyDescent="0.25">
      <c r="B2" s="92" t="s">
        <v>0</v>
      </c>
      <c r="C2" s="91" t="s">
        <v>1</v>
      </c>
      <c r="D2" s="95" t="s">
        <v>2</v>
      </c>
      <c r="E2" s="96"/>
      <c r="F2" s="96"/>
      <c r="G2" s="96"/>
      <c r="H2" s="96"/>
      <c r="I2" s="96"/>
      <c r="J2" s="97"/>
      <c r="K2" s="95" t="s">
        <v>3</v>
      </c>
      <c r="L2" s="96"/>
      <c r="M2" s="96"/>
      <c r="N2" s="96"/>
      <c r="O2" s="96"/>
      <c r="P2" s="96"/>
      <c r="Q2" s="97"/>
      <c r="R2" s="95" t="s">
        <v>39</v>
      </c>
      <c r="S2" s="96"/>
      <c r="T2" s="96"/>
      <c r="U2" s="96"/>
      <c r="V2" s="96"/>
      <c r="W2" s="96"/>
      <c r="X2" s="97"/>
      <c r="Y2" s="93" t="s">
        <v>5</v>
      </c>
      <c r="Z2" s="93" t="s">
        <v>6</v>
      </c>
    </row>
    <row r="3" spans="2:29" ht="63" x14ac:dyDescent="0.25">
      <c r="B3" s="92"/>
      <c r="C3" s="91"/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5" t="s">
        <v>13</v>
      </c>
      <c r="K3" s="15" t="s">
        <v>7</v>
      </c>
      <c r="L3" s="15" t="s">
        <v>8</v>
      </c>
      <c r="M3" s="15" t="s">
        <v>9</v>
      </c>
      <c r="N3" s="15" t="s">
        <v>10</v>
      </c>
      <c r="O3" s="15" t="s">
        <v>14</v>
      </c>
      <c r="P3" s="15" t="s">
        <v>12</v>
      </c>
      <c r="Q3" s="15" t="s">
        <v>13</v>
      </c>
      <c r="R3" s="15" t="s">
        <v>7</v>
      </c>
      <c r="S3" s="15" t="s">
        <v>8</v>
      </c>
      <c r="T3" s="15" t="s">
        <v>9</v>
      </c>
      <c r="U3" s="15" t="s">
        <v>10</v>
      </c>
      <c r="V3" s="15" t="s">
        <v>14</v>
      </c>
      <c r="W3" s="15" t="s">
        <v>12</v>
      </c>
      <c r="X3" s="15" t="s">
        <v>13</v>
      </c>
      <c r="Y3" s="94"/>
      <c r="Z3" s="94"/>
    </row>
    <row r="4" spans="2:29" ht="31.5" x14ac:dyDescent="0.25">
      <c r="B4" s="92"/>
      <c r="C4" s="91"/>
      <c r="D4" s="15">
        <v>1</v>
      </c>
      <c r="E4" s="15">
        <v>2</v>
      </c>
      <c r="F4" s="15">
        <v>3</v>
      </c>
      <c r="G4" s="15">
        <v>4</v>
      </c>
      <c r="H4" s="15" t="s">
        <v>15</v>
      </c>
      <c r="I4" s="15" t="s">
        <v>16</v>
      </c>
      <c r="J4" s="15" t="s">
        <v>17</v>
      </c>
      <c r="K4" s="15">
        <v>6</v>
      </c>
      <c r="L4" s="15">
        <v>7</v>
      </c>
      <c r="M4" s="15">
        <v>8</v>
      </c>
      <c r="N4" s="15">
        <v>9</v>
      </c>
      <c r="O4" s="15" t="s">
        <v>18</v>
      </c>
      <c r="P4" s="15" t="s">
        <v>19</v>
      </c>
      <c r="Q4" s="15" t="s">
        <v>20</v>
      </c>
      <c r="R4" s="15">
        <v>11</v>
      </c>
      <c r="S4" s="15">
        <v>12</v>
      </c>
      <c r="T4" s="15">
        <v>13</v>
      </c>
      <c r="U4" s="15">
        <v>14</v>
      </c>
      <c r="V4" s="15" t="s">
        <v>21</v>
      </c>
      <c r="W4" s="15" t="s">
        <v>22</v>
      </c>
      <c r="X4" s="15" t="s">
        <v>23</v>
      </c>
      <c r="Y4" s="15" t="s">
        <v>24</v>
      </c>
      <c r="Z4" s="15" t="s">
        <v>25</v>
      </c>
    </row>
    <row r="5" spans="2:29" ht="29.25" customHeight="1" x14ac:dyDescent="0.25">
      <c r="B5" s="16">
        <v>1</v>
      </c>
      <c r="C5" s="20" t="s">
        <v>26</v>
      </c>
      <c r="D5" s="16">
        <v>0</v>
      </c>
      <c r="E5" s="16">
        <v>0</v>
      </c>
      <c r="F5" s="16">
        <v>0</v>
      </c>
      <c r="G5" s="16">
        <v>0</v>
      </c>
      <c r="H5" s="21">
        <f>D5*E5*F5*G5</f>
        <v>0</v>
      </c>
      <c r="I5" s="16">
        <v>0</v>
      </c>
      <c r="J5" s="21">
        <f>H5-I5</f>
        <v>0</v>
      </c>
      <c r="K5" s="16">
        <v>2300</v>
      </c>
      <c r="L5" s="19">
        <v>0.95</v>
      </c>
      <c r="M5" s="16">
        <v>1.05</v>
      </c>
      <c r="N5" s="16">
        <v>1</v>
      </c>
      <c r="O5" s="21">
        <f>K5*L5*M5*N5</f>
        <v>2294.25</v>
      </c>
      <c r="P5" s="21">
        <v>0</v>
      </c>
      <c r="Q5" s="21">
        <f>O5-P5</f>
        <v>2294.25</v>
      </c>
      <c r="R5" s="16">
        <v>1200</v>
      </c>
      <c r="S5" s="19">
        <v>0.95</v>
      </c>
      <c r="T5" s="16">
        <v>1.05</v>
      </c>
      <c r="U5" s="16">
        <v>1</v>
      </c>
      <c r="V5" s="21">
        <f>R5*S5*T5*U5</f>
        <v>1197</v>
      </c>
      <c r="W5" s="21">
        <v>0</v>
      </c>
      <c r="X5" s="21">
        <f>V5-W5</f>
        <v>1197</v>
      </c>
      <c r="Y5" s="21">
        <f>200+1100</f>
        <v>1300</v>
      </c>
      <c r="Z5" s="23">
        <f>J5+Q5+X5-Y5</f>
        <v>2191.25</v>
      </c>
      <c r="AC5" s="25"/>
    </row>
    <row r="6" spans="2:29" ht="29.25" customHeight="1" x14ac:dyDescent="0.25">
      <c r="B6" s="16">
        <v>2</v>
      </c>
      <c r="C6" s="20" t="s">
        <v>27</v>
      </c>
      <c r="D6" s="16">
        <v>0</v>
      </c>
      <c r="E6" s="16">
        <v>0</v>
      </c>
      <c r="F6" s="16">
        <v>0</v>
      </c>
      <c r="G6" s="16">
        <v>0</v>
      </c>
      <c r="H6" s="21">
        <f t="shared" ref="H6:H16" si="0">D6*E6*F6*G6</f>
        <v>0</v>
      </c>
      <c r="I6" s="16">
        <v>0</v>
      </c>
      <c r="J6" s="21">
        <f t="shared" ref="J6:J16" si="1">H6-I6</f>
        <v>0</v>
      </c>
      <c r="K6" s="16">
        <v>2577</v>
      </c>
      <c r="L6" s="19">
        <v>0.98</v>
      </c>
      <c r="M6" s="16">
        <v>1.8</v>
      </c>
      <c r="N6" s="16">
        <v>1</v>
      </c>
      <c r="O6" s="21">
        <f t="shared" ref="O6:O16" si="2">K6*L6*M6*N6</f>
        <v>4545.8280000000004</v>
      </c>
      <c r="P6" s="21">
        <v>540</v>
      </c>
      <c r="Q6" s="21">
        <f t="shared" ref="Q6:Q16" si="3">O6-P6</f>
        <v>4005.8280000000004</v>
      </c>
      <c r="R6" s="16">
        <v>1280</v>
      </c>
      <c r="S6" s="19">
        <v>0.98</v>
      </c>
      <c r="T6" s="16">
        <v>1.8</v>
      </c>
      <c r="U6" s="16">
        <v>1</v>
      </c>
      <c r="V6" s="21">
        <f t="shared" ref="V6:V16" si="4">R6*S6*T6*U6</f>
        <v>2257.92</v>
      </c>
      <c r="W6" s="21">
        <v>200</v>
      </c>
      <c r="X6" s="21">
        <f t="shared" ref="X6:X16" si="5">V6-W6</f>
        <v>2057.92</v>
      </c>
      <c r="Y6" s="21">
        <f>300+2000</f>
        <v>2300</v>
      </c>
      <c r="Z6" s="23">
        <f t="shared" ref="Z6:Z16" si="6">J6+Q6+X6-Y6</f>
        <v>3763.7480000000005</v>
      </c>
      <c r="AC6" s="25"/>
    </row>
    <row r="7" spans="2:29" ht="29.25" customHeight="1" x14ac:dyDescent="0.25">
      <c r="B7" s="16">
        <v>3</v>
      </c>
      <c r="C7" s="20" t="s">
        <v>28</v>
      </c>
      <c r="D7" s="16">
        <v>40</v>
      </c>
      <c r="E7" s="19">
        <v>0.98</v>
      </c>
      <c r="F7" s="16">
        <v>1.05</v>
      </c>
      <c r="G7" s="16">
        <v>3</v>
      </c>
      <c r="H7" s="21">
        <f t="shared" si="0"/>
        <v>123.48000000000002</v>
      </c>
      <c r="I7" s="16">
        <v>20</v>
      </c>
      <c r="J7" s="21">
        <f t="shared" si="1"/>
        <v>103.48000000000002</v>
      </c>
      <c r="K7" s="16">
        <v>2577</v>
      </c>
      <c r="L7" s="19">
        <v>0.98</v>
      </c>
      <c r="M7" s="16">
        <v>1.05</v>
      </c>
      <c r="N7" s="16">
        <v>3</v>
      </c>
      <c r="O7" s="21">
        <f t="shared" si="2"/>
        <v>7955.1990000000005</v>
      </c>
      <c r="P7" s="21">
        <v>3500</v>
      </c>
      <c r="Q7" s="21">
        <f t="shared" si="3"/>
        <v>4455.1990000000005</v>
      </c>
      <c r="R7" s="16">
        <v>1280</v>
      </c>
      <c r="S7" s="19">
        <v>0.98</v>
      </c>
      <c r="T7" s="16">
        <v>1.05</v>
      </c>
      <c r="U7" s="16">
        <v>3</v>
      </c>
      <c r="V7" s="21">
        <f t="shared" si="4"/>
        <v>3951.3600000000006</v>
      </c>
      <c r="W7" s="21">
        <v>1500</v>
      </c>
      <c r="X7" s="21">
        <f t="shared" si="5"/>
        <v>2451.3600000000006</v>
      </c>
      <c r="Y7" s="21">
        <f>160+1950</f>
        <v>2110</v>
      </c>
      <c r="Z7" s="23">
        <f t="shared" si="6"/>
        <v>4900.0390000000007</v>
      </c>
      <c r="AC7" s="25"/>
    </row>
    <row r="8" spans="2:29" ht="29.25" customHeight="1" x14ac:dyDescent="0.25">
      <c r="B8" s="16">
        <v>4</v>
      </c>
      <c r="C8" s="20" t="s">
        <v>29</v>
      </c>
      <c r="D8" s="16">
        <v>40</v>
      </c>
      <c r="E8" s="19">
        <v>0.98</v>
      </c>
      <c r="F8" s="16">
        <v>1.6</v>
      </c>
      <c r="G8" s="16">
        <v>3</v>
      </c>
      <c r="H8" s="21">
        <f t="shared" si="0"/>
        <v>188.16000000000003</v>
      </c>
      <c r="I8" s="16">
        <v>20</v>
      </c>
      <c r="J8" s="21">
        <f t="shared" si="1"/>
        <v>168.16000000000003</v>
      </c>
      <c r="K8" s="16">
        <v>2577</v>
      </c>
      <c r="L8" s="19">
        <v>0.98</v>
      </c>
      <c r="M8" s="16">
        <v>1.6</v>
      </c>
      <c r="N8" s="16">
        <v>3</v>
      </c>
      <c r="O8" s="21">
        <f t="shared" si="2"/>
        <v>12122.208000000001</v>
      </c>
      <c r="P8" s="21">
        <v>7320</v>
      </c>
      <c r="Q8" s="21">
        <f t="shared" si="3"/>
        <v>4802.2080000000005</v>
      </c>
      <c r="R8" s="16">
        <v>1280</v>
      </c>
      <c r="S8" s="19">
        <v>0.98</v>
      </c>
      <c r="T8" s="16">
        <v>1.6</v>
      </c>
      <c r="U8" s="16">
        <v>3</v>
      </c>
      <c r="V8" s="21">
        <f t="shared" si="4"/>
        <v>6021.1200000000008</v>
      </c>
      <c r="W8" s="21">
        <v>3600</v>
      </c>
      <c r="X8" s="21">
        <f t="shared" si="5"/>
        <v>2421.1200000000008</v>
      </c>
      <c r="Y8" s="21">
        <f>380+2420</f>
        <v>2800</v>
      </c>
      <c r="Z8" s="23">
        <f t="shared" si="6"/>
        <v>4591.4880000000012</v>
      </c>
      <c r="AC8" s="25"/>
    </row>
    <row r="9" spans="2:29" ht="29.25" customHeight="1" x14ac:dyDescent="0.25">
      <c r="B9" s="16">
        <v>5</v>
      </c>
      <c r="C9" s="20" t="s">
        <v>30</v>
      </c>
      <c r="D9" s="16">
        <v>40</v>
      </c>
      <c r="E9" s="19">
        <v>0.98</v>
      </c>
      <c r="F9" s="16">
        <v>1.5</v>
      </c>
      <c r="G9" s="16">
        <v>2</v>
      </c>
      <c r="H9" s="21">
        <f t="shared" si="0"/>
        <v>117.60000000000001</v>
      </c>
      <c r="I9" s="16">
        <v>20</v>
      </c>
      <c r="J9" s="21">
        <f t="shared" si="1"/>
        <v>97.600000000000009</v>
      </c>
      <c r="K9" s="16">
        <v>2577</v>
      </c>
      <c r="L9" s="19">
        <v>0.98</v>
      </c>
      <c r="M9" s="16">
        <v>1.5</v>
      </c>
      <c r="N9" s="16">
        <v>2</v>
      </c>
      <c r="O9" s="21">
        <f t="shared" si="2"/>
        <v>7576.38</v>
      </c>
      <c r="P9" s="21">
        <f>7580-3000</f>
        <v>4580</v>
      </c>
      <c r="Q9" s="21">
        <f t="shared" si="3"/>
        <v>2996.38</v>
      </c>
      <c r="R9" s="16">
        <v>1280</v>
      </c>
      <c r="S9" s="19">
        <v>0.98</v>
      </c>
      <c r="T9" s="16">
        <v>1.5</v>
      </c>
      <c r="U9" s="16">
        <v>2</v>
      </c>
      <c r="V9" s="21">
        <f t="shared" si="4"/>
        <v>3763.2000000000003</v>
      </c>
      <c r="W9" s="21">
        <v>2200</v>
      </c>
      <c r="X9" s="21">
        <f t="shared" si="5"/>
        <v>1563.2000000000003</v>
      </c>
      <c r="Y9" s="21">
        <f>300+1500</f>
        <v>1800</v>
      </c>
      <c r="Z9" s="23">
        <f t="shared" si="6"/>
        <v>2857.1800000000003</v>
      </c>
      <c r="AC9" s="25"/>
    </row>
    <row r="10" spans="2:29" ht="29.25" customHeight="1" x14ac:dyDescent="0.25">
      <c r="B10" s="16">
        <v>6</v>
      </c>
      <c r="C10" s="20" t="s">
        <v>31</v>
      </c>
      <c r="D10" s="16">
        <v>20</v>
      </c>
      <c r="E10" s="19">
        <v>0.98</v>
      </c>
      <c r="F10" s="16">
        <v>1.5</v>
      </c>
      <c r="G10" s="16">
        <v>1</v>
      </c>
      <c r="H10" s="21">
        <f t="shared" si="0"/>
        <v>29.400000000000002</v>
      </c>
      <c r="I10" s="16">
        <v>10</v>
      </c>
      <c r="J10" s="21">
        <f t="shared" si="1"/>
        <v>19.400000000000002</v>
      </c>
      <c r="K10" s="16">
        <v>2577</v>
      </c>
      <c r="L10" s="19">
        <v>0.98</v>
      </c>
      <c r="M10" s="16">
        <v>1.5</v>
      </c>
      <c r="N10" s="16">
        <v>1</v>
      </c>
      <c r="O10" s="21">
        <f t="shared" si="2"/>
        <v>3788.19</v>
      </c>
      <c r="P10" s="21">
        <v>400</v>
      </c>
      <c r="Q10" s="21">
        <f t="shared" si="3"/>
        <v>3388.19</v>
      </c>
      <c r="R10" s="16">
        <v>1280</v>
      </c>
      <c r="S10" s="19">
        <v>0.98</v>
      </c>
      <c r="T10" s="16">
        <v>1.5</v>
      </c>
      <c r="U10" s="16">
        <v>1</v>
      </c>
      <c r="V10" s="21">
        <f t="shared" si="4"/>
        <v>1881.6000000000001</v>
      </c>
      <c r="W10" s="21">
        <v>100</v>
      </c>
      <c r="X10" s="21">
        <f t="shared" si="5"/>
        <v>1781.6000000000001</v>
      </c>
      <c r="Y10" s="21">
        <f>360+1700</f>
        <v>2060</v>
      </c>
      <c r="Z10" s="23">
        <f t="shared" si="6"/>
        <v>3129.1900000000005</v>
      </c>
      <c r="AC10" s="25"/>
    </row>
    <row r="11" spans="2:29" ht="29.25" customHeight="1" x14ac:dyDescent="0.25">
      <c r="B11" s="16">
        <v>7</v>
      </c>
      <c r="C11" s="20" t="s">
        <v>32</v>
      </c>
      <c r="D11" s="16">
        <v>40</v>
      </c>
      <c r="E11" s="19">
        <v>0.95</v>
      </c>
      <c r="F11" s="16">
        <v>1.5</v>
      </c>
      <c r="G11" s="16">
        <v>1</v>
      </c>
      <c r="H11" s="21">
        <f t="shared" si="0"/>
        <v>57</v>
      </c>
      <c r="I11" s="16">
        <v>20</v>
      </c>
      <c r="J11" s="21">
        <f t="shared" si="1"/>
        <v>37</v>
      </c>
      <c r="K11" s="16">
        <v>2688</v>
      </c>
      <c r="L11" s="19">
        <v>0.95</v>
      </c>
      <c r="M11" s="16">
        <v>1.5</v>
      </c>
      <c r="N11" s="16">
        <v>1</v>
      </c>
      <c r="O11" s="21">
        <f t="shared" si="2"/>
        <v>3830.3999999999996</v>
      </c>
      <c r="P11" s="21">
        <v>630</v>
      </c>
      <c r="Q11" s="21">
        <f t="shared" si="3"/>
        <v>3200.3999999999996</v>
      </c>
      <c r="R11" s="16">
        <v>1340</v>
      </c>
      <c r="S11" s="19">
        <v>0.95</v>
      </c>
      <c r="T11" s="16">
        <v>1.5</v>
      </c>
      <c r="U11" s="16">
        <v>1</v>
      </c>
      <c r="V11" s="21">
        <f t="shared" si="4"/>
        <v>1909.5</v>
      </c>
      <c r="W11" s="21">
        <v>300</v>
      </c>
      <c r="X11" s="21">
        <f t="shared" si="5"/>
        <v>1609.5</v>
      </c>
      <c r="Y11" s="21">
        <f>300+1600</f>
        <v>1900</v>
      </c>
      <c r="Z11" s="23">
        <f t="shared" si="6"/>
        <v>2946.8999999999996</v>
      </c>
      <c r="AC11" s="25"/>
    </row>
    <row r="12" spans="2:29" ht="29.25" customHeight="1" x14ac:dyDescent="0.25">
      <c r="B12" s="16">
        <v>8</v>
      </c>
      <c r="C12" s="20" t="s">
        <v>40</v>
      </c>
      <c r="D12" s="16">
        <v>50</v>
      </c>
      <c r="E12" s="19">
        <v>0.95</v>
      </c>
      <c r="F12" s="16">
        <v>1.5</v>
      </c>
      <c r="G12" s="16">
        <v>3</v>
      </c>
      <c r="H12" s="21">
        <f t="shared" si="0"/>
        <v>213.75</v>
      </c>
      <c r="I12" s="16">
        <v>20</v>
      </c>
      <c r="J12" s="21">
        <f t="shared" si="1"/>
        <v>193.75</v>
      </c>
      <c r="K12" s="16">
        <v>2400</v>
      </c>
      <c r="L12" s="19">
        <v>0.95</v>
      </c>
      <c r="M12" s="16">
        <v>1.5</v>
      </c>
      <c r="N12" s="16">
        <v>3</v>
      </c>
      <c r="O12" s="21">
        <f t="shared" si="2"/>
        <v>10260</v>
      </c>
      <c r="P12" s="21">
        <v>3000</v>
      </c>
      <c r="Q12" s="21">
        <f t="shared" si="3"/>
        <v>7260</v>
      </c>
      <c r="R12" s="16">
        <v>1200</v>
      </c>
      <c r="S12" s="19">
        <v>0.95</v>
      </c>
      <c r="T12" s="16">
        <v>1.5</v>
      </c>
      <c r="U12" s="16">
        <v>3</v>
      </c>
      <c r="V12" s="21">
        <f t="shared" si="4"/>
        <v>5130</v>
      </c>
      <c r="W12" s="21">
        <v>1400</v>
      </c>
      <c r="X12" s="21">
        <f t="shared" si="5"/>
        <v>3730</v>
      </c>
      <c r="Y12" s="21">
        <f>2350*2</f>
        <v>4700</v>
      </c>
      <c r="Z12" s="23">
        <f t="shared" si="6"/>
        <v>6483.75</v>
      </c>
      <c r="AC12" s="25"/>
    </row>
    <row r="13" spans="2:29" ht="29.25" customHeight="1" x14ac:dyDescent="0.25">
      <c r="B13" s="16">
        <v>9</v>
      </c>
      <c r="C13" s="20" t="s">
        <v>34</v>
      </c>
      <c r="D13" s="16">
        <v>0</v>
      </c>
      <c r="E13" s="19">
        <v>0.95</v>
      </c>
      <c r="F13" s="16">
        <v>1.7</v>
      </c>
      <c r="G13" s="16">
        <v>2</v>
      </c>
      <c r="H13" s="21">
        <f t="shared" si="0"/>
        <v>0</v>
      </c>
      <c r="I13" s="16">
        <v>0</v>
      </c>
      <c r="J13" s="21">
        <f t="shared" si="1"/>
        <v>0</v>
      </c>
      <c r="K13" s="16">
        <v>2591</v>
      </c>
      <c r="L13" s="19">
        <v>0.95</v>
      </c>
      <c r="M13" s="16">
        <v>1.7</v>
      </c>
      <c r="N13" s="16">
        <v>2</v>
      </c>
      <c r="O13" s="21">
        <f t="shared" si="2"/>
        <v>8368.9299999999985</v>
      </c>
      <c r="P13" s="21">
        <f>8370-4200</f>
        <v>4170</v>
      </c>
      <c r="Q13" s="21">
        <f t="shared" si="3"/>
        <v>4198.9299999999985</v>
      </c>
      <c r="R13" s="16">
        <v>1300</v>
      </c>
      <c r="S13" s="19">
        <v>0.95</v>
      </c>
      <c r="T13" s="16">
        <v>1.7</v>
      </c>
      <c r="U13" s="16">
        <v>2</v>
      </c>
      <c r="V13" s="21">
        <f t="shared" si="4"/>
        <v>4199</v>
      </c>
      <c r="W13" s="21">
        <v>1900</v>
      </c>
      <c r="X13" s="21">
        <f t="shared" si="5"/>
        <v>2299</v>
      </c>
      <c r="Y13" s="21">
        <f>300+2100</f>
        <v>2400</v>
      </c>
      <c r="Z13" s="23">
        <f t="shared" si="6"/>
        <v>4097.9299999999985</v>
      </c>
      <c r="AC13" s="25"/>
    </row>
    <row r="14" spans="2:29" ht="29.25" customHeight="1" x14ac:dyDescent="0.25">
      <c r="B14" s="16">
        <v>10</v>
      </c>
      <c r="C14" s="20" t="s">
        <v>35</v>
      </c>
      <c r="D14" s="16">
        <v>100</v>
      </c>
      <c r="E14" s="19">
        <v>0.95</v>
      </c>
      <c r="F14" s="16">
        <v>2</v>
      </c>
      <c r="G14" s="16">
        <v>1</v>
      </c>
      <c r="H14" s="21">
        <f t="shared" si="0"/>
        <v>190</v>
      </c>
      <c r="I14" s="16">
        <v>50</v>
      </c>
      <c r="J14" s="21">
        <f t="shared" si="1"/>
        <v>140</v>
      </c>
      <c r="K14" s="16">
        <v>2688</v>
      </c>
      <c r="L14" s="19">
        <v>0.95</v>
      </c>
      <c r="M14" s="16">
        <v>2</v>
      </c>
      <c r="N14" s="16">
        <v>1</v>
      </c>
      <c r="O14" s="21">
        <f t="shared" si="2"/>
        <v>5107.2</v>
      </c>
      <c r="P14" s="21">
        <v>1100</v>
      </c>
      <c r="Q14" s="21">
        <f t="shared" si="3"/>
        <v>4007.2</v>
      </c>
      <c r="R14" s="16">
        <v>1340</v>
      </c>
      <c r="S14" s="19">
        <v>0.95</v>
      </c>
      <c r="T14" s="16">
        <v>2</v>
      </c>
      <c r="U14" s="16">
        <v>1</v>
      </c>
      <c r="V14" s="21">
        <f t="shared" si="4"/>
        <v>2546</v>
      </c>
      <c r="W14" s="21">
        <v>500</v>
      </c>
      <c r="X14" s="21">
        <f t="shared" si="5"/>
        <v>2046</v>
      </c>
      <c r="Y14" s="21">
        <f>300+2040</f>
        <v>2340</v>
      </c>
      <c r="Z14" s="23">
        <f t="shared" si="6"/>
        <v>3853.2</v>
      </c>
      <c r="AC14" s="25"/>
    </row>
    <row r="15" spans="2:29" ht="29.25" customHeight="1" x14ac:dyDescent="0.25">
      <c r="B15" s="16">
        <v>11</v>
      </c>
      <c r="C15" s="20" t="s">
        <v>36</v>
      </c>
      <c r="D15" s="16">
        <v>0</v>
      </c>
      <c r="E15" s="16">
        <v>0</v>
      </c>
      <c r="F15" s="16">
        <v>0</v>
      </c>
      <c r="G15" s="16">
        <v>0</v>
      </c>
      <c r="H15" s="21">
        <f t="shared" si="0"/>
        <v>0</v>
      </c>
      <c r="I15" s="16">
        <v>0</v>
      </c>
      <c r="J15" s="21">
        <f t="shared" si="1"/>
        <v>0</v>
      </c>
      <c r="K15" s="16">
        <v>2577</v>
      </c>
      <c r="L15" s="19">
        <v>0.9</v>
      </c>
      <c r="M15" s="16">
        <v>1.05</v>
      </c>
      <c r="N15" s="16">
        <v>2</v>
      </c>
      <c r="O15" s="21">
        <f t="shared" si="2"/>
        <v>4870.5300000000007</v>
      </c>
      <c r="P15" s="21">
        <v>2000</v>
      </c>
      <c r="Q15" s="21">
        <f t="shared" si="3"/>
        <v>2870.5300000000007</v>
      </c>
      <c r="R15" s="16">
        <v>1280</v>
      </c>
      <c r="S15" s="19">
        <v>0.9</v>
      </c>
      <c r="T15" s="16">
        <v>1.05</v>
      </c>
      <c r="U15" s="16">
        <v>2</v>
      </c>
      <c r="V15" s="21">
        <f t="shared" si="4"/>
        <v>2419.2000000000003</v>
      </c>
      <c r="W15" s="21">
        <v>1000</v>
      </c>
      <c r="X15" s="21">
        <f t="shared" si="5"/>
        <v>1419.2000000000003</v>
      </c>
      <c r="Y15" s="21">
        <v>2500</v>
      </c>
      <c r="Z15" s="23">
        <f t="shared" si="6"/>
        <v>1789.7300000000014</v>
      </c>
      <c r="AC15" s="25"/>
    </row>
    <row r="16" spans="2:29" ht="29.25" customHeight="1" x14ac:dyDescent="0.25">
      <c r="B16" s="16">
        <v>12</v>
      </c>
      <c r="C16" s="20" t="s">
        <v>37</v>
      </c>
      <c r="D16" s="16">
        <v>0</v>
      </c>
      <c r="E16" s="16">
        <v>0</v>
      </c>
      <c r="F16" s="16">
        <v>0</v>
      </c>
      <c r="G16" s="16">
        <v>0</v>
      </c>
      <c r="H16" s="21">
        <f t="shared" si="0"/>
        <v>0</v>
      </c>
      <c r="I16" s="16">
        <v>0</v>
      </c>
      <c r="J16" s="21">
        <f t="shared" si="1"/>
        <v>0</v>
      </c>
      <c r="K16" s="16">
        <v>2000</v>
      </c>
      <c r="L16" s="19">
        <v>0.9</v>
      </c>
      <c r="M16" s="16">
        <v>1.5</v>
      </c>
      <c r="N16" s="16">
        <v>1</v>
      </c>
      <c r="O16" s="21">
        <f t="shared" si="2"/>
        <v>2700</v>
      </c>
      <c r="P16" s="21">
        <v>700</v>
      </c>
      <c r="Q16" s="21">
        <f t="shared" si="3"/>
        <v>2000</v>
      </c>
      <c r="R16" s="16">
        <v>1000</v>
      </c>
      <c r="S16" s="19">
        <v>0.9</v>
      </c>
      <c r="T16" s="16">
        <v>1.5</v>
      </c>
      <c r="U16" s="16">
        <v>1</v>
      </c>
      <c r="V16" s="21">
        <f t="shared" si="4"/>
        <v>1350</v>
      </c>
      <c r="W16" s="21">
        <v>0</v>
      </c>
      <c r="X16" s="21">
        <f t="shared" si="5"/>
        <v>1350</v>
      </c>
      <c r="Y16" s="21">
        <v>0</v>
      </c>
      <c r="Z16" s="23">
        <f t="shared" si="6"/>
        <v>3350</v>
      </c>
      <c r="AC16" s="25"/>
    </row>
  </sheetData>
  <mergeCells count="7">
    <mergeCell ref="Z2:Z3"/>
    <mergeCell ref="B2:B4"/>
    <mergeCell ref="C2:C4"/>
    <mergeCell ref="D2:J2"/>
    <mergeCell ref="K2:Q2"/>
    <mergeCell ref="R2:X2"/>
    <mergeCell ref="Y2:Y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AC16"/>
  <sheetViews>
    <sheetView workbookViewId="0">
      <selection activeCell="M18" sqref="M18"/>
    </sheetView>
  </sheetViews>
  <sheetFormatPr defaultColWidth="9.125" defaultRowHeight="15.75" x14ac:dyDescent="0.25"/>
  <cols>
    <col min="1" max="1" width="9.125" style="24"/>
    <col min="2" max="2" width="7" style="24" customWidth="1"/>
    <col min="3" max="3" width="18.25" style="24" customWidth="1"/>
    <col min="4" max="7" width="9.125" style="24"/>
    <col min="8" max="10" width="9.125" style="26"/>
    <col min="11" max="14" width="9.125" style="24"/>
    <col min="15" max="17" width="9.125" style="26"/>
    <col min="18" max="21" width="9.125" style="24"/>
    <col min="22" max="26" width="9.125" style="26"/>
    <col min="27" max="16384" width="9.125" style="24"/>
  </cols>
  <sheetData>
    <row r="2" spans="2:29" x14ac:dyDescent="0.25">
      <c r="B2" s="98" t="s">
        <v>0</v>
      </c>
      <c r="C2" s="91" t="s">
        <v>1</v>
      </c>
      <c r="D2" s="95" t="s">
        <v>2</v>
      </c>
      <c r="E2" s="96"/>
      <c r="F2" s="96"/>
      <c r="G2" s="96"/>
      <c r="H2" s="96"/>
      <c r="I2" s="96"/>
      <c r="J2" s="97"/>
      <c r="K2" s="95" t="s">
        <v>3</v>
      </c>
      <c r="L2" s="96"/>
      <c r="M2" s="96"/>
      <c r="N2" s="96"/>
      <c r="O2" s="96"/>
      <c r="P2" s="96"/>
      <c r="Q2" s="97"/>
      <c r="R2" s="95" t="s">
        <v>39</v>
      </c>
      <c r="S2" s="96"/>
      <c r="T2" s="96"/>
      <c r="U2" s="96"/>
      <c r="V2" s="96"/>
      <c r="W2" s="96"/>
      <c r="X2" s="97"/>
      <c r="Y2" s="93" t="s">
        <v>5</v>
      </c>
      <c r="Z2" s="93" t="s">
        <v>6</v>
      </c>
    </row>
    <row r="3" spans="2:29" ht="63" x14ac:dyDescent="0.25">
      <c r="B3" s="98"/>
      <c r="C3" s="91"/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5" t="s">
        <v>13</v>
      </c>
      <c r="K3" s="15" t="s">
        <v>7</v>
      </c>
      <c r="L3" s="15" t="s">
        <v>8</v>
      </c>
      <c r="M3" s="15" t="s">
        <v>9</v>
      </c>
      <c r="N3" s="15" t="s">
        <v>10</v>
      </c>
      <c r="O3" s="15" t="s">
        <v>14</v>
      </c>
      <c r="P3" s="15" t="s">
        <v>12</v>
      </c>
      <c r="Q3" s="15" t="s">
        <v>13</v>
      </c>
      <c r="R3" s="15" t="s">
        <v>7</v>
      </c>
      <c r="S3" s="15" t="s">
        <v>8</v>
      </c>
      <c r="T3" s="15" t="s">
        <v>9</v>
      </c>
      <c r="U3" s="15" t="s">
        <v>10</v>
      </c>
      <c r="V3" s="15" t="s">
        <v>14</v>
      </c>
      <c r="W3" s="15" t="s">
        <v>12</v>
      </c>
      <c r="X3" s="15" t="s">
        <v>13</v>
      </c>
      <c r="Y3" s="94"/>
      <c r="Z3" s="94"/>
    </row>
    <row r="4" spans="2:29" ht="31.5" x14ac:dyDescent="0.25">
      <c r="B4" s="98"/>
      <c r="C4" s="91"/>
      <c r="D4" s="15">
        <v>1</v>
      </c>
      <c r="E4" s="15">
        <v>2</v>
      </c>
      <c r="F4" s="15">
        <v>3</v>
      </c>
      <c r="G4" s="15">
        <v>4</v>
      </c>
      <c r="H4" s="15" t="s">
        <v>15</v>
      </c>
      <c r="I4" s="15" t="s">
        <v>16</v>
      </c>
      <c r="J4" s="15" t="s">
        <v>17</v>
      </c>
      <c r="K4" s="15">
        <v>6</v>
      </c>
      <c r="L4" s="15">
        <v>7</v>
      </c>
      <c r="M4" s="15">
        <v>8</v>
      </c>
      <c r="N4" s="15">
        <v>9</v>
      </c>
      <c r="O4" s="15" t="s">
        <v>18</v>
      </c>
      <c r="P4" s="15" t="s">
        <v>19</v>
      </c>
      <c r="Q4" s="15" t="s">
        <v>20</v>
      </c>
      <c r="R4" s="15">
        <v>11</v>
      </c>
      <c r="S4" s="15">
        <v>12</v>
      </c>
      <c r="T4" s="15">
        <v>13</v>
      </c>
      <c r="U4" s="15">
        <v>14</v>
      </c>
      <c r="V4" s="15" t="s">
        <v>21</v>
      </c>
      <c r="W4" s="15" t="s">
        <v>22</v>
      </c>
      <c r="X4" s="15" t="s">
        <v>23</v>
      </c>
      <c r="Y4" s="15" t="s">
        <v>24</v>
      </c>
      <c r="Z4" s="15" t="s">
        <v>25</v>
      </c>
    </row>
    <row r="5" spans="2:29" ht="22.5" customHeight="1" x14ac:dyDescent="0.25">
      <c r="B5" s="16">
        <v>1</v>
      </c>
      <c r="C5" s="20" t="s">
        <v>26</v>
      </c>
      <c r="D5" s="16">
        <v>0</v>
      </c>
      <c r="E5" s="16">
        <v>90</v>
      </c>
      <c r="F5" s="16">
        <v>1.05</v>
      </c>
      <c r="G5" s="16">
        <v>1</v>
      </c>
      <c r="H5" s="22">
        <f>D5*E5*F5*G5/100</f>
        <v>0</v>
      </c>
      <c r="I5" s="16">
        <v>0</v>
      </c>
      <c r="J5" s="21">
        <f>H5-I5</f>
        <v>0</v>
      </c>
      <c r="K5" s="16">
        <v>1300</v>
      </c>
      <c r="L5" s="16">
        <v>95</v>
      </c>
      <c r="M5" s="16">
        <v>1.05</v>
      </c>
      <c r="N5" s="16">
        <v>1</v>
      </c>
      <c r="O5" s="21">
        <f>K5*L5*M5*N5/100</f>
        <v>1296.75</v>
      </c>
      <c r="P5" s="21">
        <v>0</v>
      </c>
      <c r="Q5" s="21">
        <f>O5-P5</f>
        <v>1296.75</v>
      </c>
      <c r="R5" s="16">
        <v>800</v>
      </c>
      <c r="S5" s="16">
        <v>95</v>
      </c>
      <c r="T5" s="16">
        <v>1.05</v>
      </c>
      <c r="U5" s="16">
        <v>1</v>
      </c>
      <c r="V5" s="21">
        <f>R5*S5*T5*U5/100</f>
        <v>798</v>
      </c>
      <c r="W5" s="21">
        <v>0</v>
      </c>
      <c r="X5" s="21">
        <f>V5-W5</f>
        <v>798</v>
      </c>
      <c r="Y5" s="16">
        <v>740</v>
      </c>
      <c r="Z5" s="23">
        <f>J5+Q5+X5-Y5</f>
        <v>1354.75</v>
      </c>
      <c r="AC5" s="24">
        <f>Y5-AB5</f>
        <v>740</v>
      </c>
    </row>
    <row r="6" spans="2:29" ht="22.5" customHeight="1" x14ac:dyDescent="0.25">
      <c r="B6" s="16">
        <v>2</v>
      </c>
      <c r="C6" s="20" t="s">
        <v>27</v>
      </c>
      <c r="D6" s="16">
        <v>0</v>
      </c>
      <c r="E6" s="16">
        <v>98</v>
      </c>
      <c r="F6" s="16">
        <v>1.8</v>
      </c>
      <c r="G6" s="16">
        <v>1</v>
      </c>
      <c r="H6" s="22">
        <f t="shared" ref="H6:H16" si="0">D6*E6*F6*G6/100</f>
        <v>0</v>
      </c>
      <c r="I6" s="16">
        <v>0</v>
      </c>
      <c r="J6" s="21">
        <f t="shared" ref="J6:J16" si="1">H6-I6</f>
        <v>0</v>
      </c>
      <c r="K6" s="16">
        <v>1662</v>
      </c>
      <c r="L6" s="16">
        <v>98</v>
      </c>
      <c r="M6" s="16">
        <v>1.8</v>
      </c>
      <c r="N6" s="16">
        <v>1</v>
      </c>
      <c r="O6" s="21">
        <f t="shared" ref="O6:O16" si="2">K6*L6*M6*N6/100</f>
        <v>2931.768</v>
      </c>
      <c r="P6" s="21">
        <v>170</v>
      </c>
      <c r="Q6" s="21">
        <f t="shared" ref="Q6:Q16" si="3">O6-P6</f>
        <v>2761.768</v>
      </c>
      <c r="R6" s="16">
        <f t="shared" ref="R6:R15" si="4">K6/2</f>
        <v>831</v>
      </c>
      <c r="S6" s="16">
        <v>98</v>
      </c>
      <c r="T6" s="16">
        <v>1.8</v>
      </c>
      <c r="U6" s="16">
        <v>1</v>
      </c>
      <c r="V6" s="21">
        <f t="shared" ref="V6:V16" si="5">R6*S6*T6*U6/100</f>
        <v>1465.884</v>
      </c>
      <c r="W6" s="21">
        <v>210</v>
      </c>
      <c r="X6" s="21">
        <f t="shared" ref="X6:X16" si="6">V6-W6</f>
        <v>1255.884</v>
      </c>
      <c r="Y6" s="16">
        <v>1260</v>
      </c>
      <c r="Z6" s="23">
        <f t="shared" ref="Z6:Z16" si="7">J6+Q6+X6-Y6</f>
        <v>2757.652</v>
      </c>
      <c r="AC6" s="24">
        <f t="shared" ref="AC6:AC16" si="8">Y6-AB6</f>
        <v>1260</v>
      </c>
    </row>
    <row r="7" spans="2:29" ht="22.5" customHeight="1" x14ac:dyDescent="0.25">
      <c r="B7" s="16">
        <v>3</v>
      </c>
      <c r="C7" s="20" t="s">
        <v>28</v>
      </c>
      <c r="D7" s="16">
        <v>33</v>
      </c>
      <c r="E7" s="16">
        <v>98</v>
      </c>
      <c r="F7" s="16">
        <v>1.05</v>
      </c>
      <c r="G7" s="16">
        <v>3</v>
      </c>
      <c r="H7" s="22">
        <f t="shared" si="0"/>
        <v>101.87100000000001</v>
      </c>
      <c r="I7" s="16">
        <v>0</v>
      </c>
      <c r="J7" s="21">
        <f t="shared" si="1"/>
        <v>101.87100000000001</v>
      </c>
      <c r="K7" s="16">
        <v>1662</v>
      </c>
      <c r="L7" s="16">
        <v>98</v>
      </c>
      <c r="M7" s="16">
        <v>1.05</v>
      </c>
      <c r="N7" s="16">
        <v>3</v>
      </c>
      <c r="O7" s="21">
        <f t="shared" si="2"/>
        <v>5130.5940000000001</v>
      </c>
      <c r="P7" s="21">
        <v>2800</v>
      </c>
      <c r="Q7" s="21">
        <f t="shared" si="3"/>
        <v>2330.5940000000001</v>
      </c>
      <c r="R7" s="16">
        <f t="shared" si="4"/>
        <v>831</v>
      </c>
      <c r="S7" s="16">
        <v>98</v>
      </c>
      <c r="T7" s="16">
        <v>1.05</v>
      </c>
      <c r="U7" s="16">
        <v>3</v>
      </c>
      <c r="V7" s="21">
        <f t="shared" si="5"/>
        <v>2565.297</v>
      </c>
      <c r="W7" s="21">
        <v>1500</v>
      </c>
      <c r="X7" s="21">
        <f t="shared" si="6"/>
        <v>1065.297</v>
      </c>
      <c r="Y7" s="16">
        <v>935</v>
      </c>
      <c r="Z7" s="23">
        <f t="shared" si="7"/>
        <v>2562.7620000000002</v>
      </c>
      <c r="AC7" s="24">
        <f t="shared" si="8"/>
        <v>935</v>
      </c>
    </row>
    <row r="8" spans="2:29" ht="22.5" customHeight="1" x14ac:dyDescent="0.25">
      <c r="B8" s="16">
        <v>4</v>
      </c>
      <c r="C8" s="20" t="s">
        <v>29</v>
      </c>
      <c r="D8" s="16">
        <v>33</v>
      </c>
      <c r="E8" s="16">
        <v>98</v>
      </c>
      <c r="F8" s="16">
        <v>1.6</v>
      </c>
      <c r="G8" s="16">
        <v>3</v>
      </c>
      <c r="H8" s="22">
        <f t="shared" si="0"/>
        <v>155.232</v>
      </c>
      <c r="I8" s="16">
        <v>0</v>
      </c>
      <c r="J8" s="21">
        <f t="shared" si="1"/>
        <v>155.232</v>
      </c>
      <c r="K8" s="16">
        <v>1662</v>
      </c>
      <c r="L8" s="16">
        <v>98</v>
      </c>
      <c r="M8" s="16">
        <v>1.6</v>
      </c>
      <c r="N8" s="16">
        <v>3</v>
      </c>
      <c r="O8" s="21">
        <f t="shared" si="2"/>
        <v>7818.0480000000007</v>
      </c>
      <c r="P8" s="21">
        <v>4140</v>
      </c>
      <c r="Q8" s="21">
        <f t="shared" si="3"/>
        <v>3678.0480000000007</v>
      </c>
      <c r="R8" s="16">
        <f t="shared" si="4"/>
        <v>831</v>
      </c>
      <c r="S8" s="16">
        <v>98</v>
      </c>
      <c r="T8" s="16">
        <v>1.6</v>
      </c>
      <c r="U8" s="16">
        <v>3</v>
      </c>
      <c r="V8" s="21">
        <f t="shared" si="5"/>
        <v>3909.0240000000003</v>
      </c>
      <c r="W8" s="21">
        <v>2220</v>
      </c>
      <c r="X8" s="21">
        <f t="shared" si="6"/>
        <v>1689.0240000000003</v>
      </c>
      <c r="Y8" s="16">
        <v>1700</v>
      </c>
      <c r="Z8" s="23">
        <f t="shared" si="7"/>
        <v>3822.304000000001</v>
      </c>
      <c r="AC8" s="24">
        <f t="shared" si="8"/>
        <v>1700</v>
      </c>
    </row>
    <row r="9" spans="2:29" ht="22.5" customHeight="1" x14ac:dyDescent="0.25">
      <c r="B9" s="16">
        <v>5</v>
      </c>
      <c r="C9" s="20" t="s">
        <v>30</v>
      </c>
      <c r="D9" s="16">
        <v>33</v>
      </c>
      <c r="E9" s="16">
        <v>98</v>
      </c>
      <c r="F9" s="16">
        <v>1.5</v>
      </c>
      <c r="G9" s="16">
        <v>2</v>
      </c>
      <c r="H9" s="22">
        <f t="shared" si="0"/>
        <v>97.02</v>
      </c>
      <c r="I9" s="16">
        <v>70</v>
      </c>
      <c r="J9" s="21">
        <f t="shared" si="1"/>
        <v>27.019999999999996</v>
      </c>
      <c r="K9" s="16">
        <v>1662</v>
      </c>
      <c r="L9" s="16">
        <v>98</v>
      </c>
      <c r="M9" s="16">
        <v>1.5</v>
      </c>
      <c r="N9" s="16">
        <v>2</v>
      </c>
      <c r="O9" s="21">
        <f t="shared" si="2"/>
        <v>4886.28</v>
      </c>
      <c r="P9" s="21">
        <v>2340</v>
      </c>
      <c r="Q9" s="21">
        <f t="shared" si="3"/>
        <v>2546.2799999999997</v>
      </c>
      <c r="R9" s="16">
        <f t="shared" si="4"/>
        <v>831</v>
      </c>
      <c r="S9" s="16">
        <v>98</v>
      </c>
      <c r="T9" s="16">
        <v>1.5</v>
      </c>
      <c r="U9" s="16">
        <v>2</v>
      </c>
      <c r="V9" s="21">
        <f t="shared" si="5"/>
        <v>2443.14</v>
      </c>
      <c r="W9" s="21">
        <v>1270</v>
      </c>
      <c r="X9" s="21">
        <f t="shared" si="6"/>
        <v>1173.1399999999999</v>
      </c>
      <c r="Y9" s="16">
        <v>1180</v>
      </c>
      <c r="Z9" s="23">
        <f t="shared" si="7"/>
        <v>2566.4399999999996</v>
      </c>
      <c r="AC9" s="24">
        <f t="shared" si="8"/>
        <v>1180</v>
      </c>
    </row>
    <row r="10" spans="2:29" ht="22.5" customHeight="1" x14ac:dyDescent="0.25">
      <c r="B10" s="16">
        <v>6</v>
      </c>
      <c r="C10" s="20" t="s">
        <v>31</v>
      </c>
      <c r="D10" s="16">
        <v>33</v>
      </c>
      <c r="E10" s="16">
        <v>98</v>
      </c>
      <c r="F10" s="16">
        <v>1.5</v>
      </c>
      <c r="G10" s="16">
        <v>1</v>
      </c>
      <c r="H10" s="22">
        <f t="shared" si="0"/>
        <v>48.51</v>
      </c>
      <c r="I10" s="16">
        <v>0</v>
      </c>
      <c r="J10" s="21">
        <f t="shared" si="1"/>
        <v>48.51</v>
      </c>
      <c r="K10" s="16">
        <v>1662</v>
      </c>
      <c r="L10" s="16">
        <v>98</v>
      </c>
      <c r="M10" s="16">
        <v>1.5</v>
      </c>
      <c r="N10" s="16">
        <v>1</v>
      </c>
      <c r="O10" s="21">
        <f t="shared" si="2"/>
        <v>2443.14</v>
      </c>
      <c r="P10" s="21">
        <v>0</v>
      </c>
      <c r="Q10" s="21">
        <f t="shared" si="3"/>
        <v>2443.14</v>
      </c>
      <c r="R10" s="16">
        <f t="shared" si="4"/>
        <v>831</v>
      </c>
      <c r="S10" s="16">
        <v>98</v>
      </c>
      <c r="T10" s="16">
        <v>1.5</v>
      </c>
      <c r="U10" s="16">
        <v>1</v>
      </c>
      <c r="V10" s="21">
        <f t="shared" si="5"/>
        <v>1221.57</v>
      </c>
      <c r="W10" s="21">
        <v>0</v>
      </c>
      <c r="X10" s="21">
        <f t="shared" si="6"/>
        <v>1221.57</v>
      </c>
      <c r="Y10" s="16">
        <v>1330</v>
      </c>
      <c r="Z10" s="23">
        <f t="shared" si="7"/>
        <v>2383.2200000000003</v>
      </c>
      <c r="AC10" s="24">
        <f t="shared" si="8"/>
        <v>1330</v>
      </c>
    </row>
    <row r="11" spans="2:29" ht="22.5" customHeight="1" x14ac:dyDescent="0.25">
      <c r="B11" s="16">
        <v>7</v>
      </c>
      <c r="C11" s="20" t="s">
        <v>32</v>
      </c>
      <c r="D11" s="16">
        <v>74</v>
      </c>
      <c r="E11" s="16">
        <v>95</v>
      </c>
      <c r="F11" s="16">
        <v>1.5</v>
      </c>
      <c r="G11" s="16">
        <v>1</v>
      </c>
      <c r="H11" s="22">
        <f t="shared" si="0"/>
        <v>105.45</v>
      </c>
      <c r="I11" s="16">
        <v>0</v>
      </c>
      <c r="J11" s="21">
        <f t="shared" si="1"/>
        <v>105.45</v>
      </c>
      <c r="K11" s="16">
        <v>1487</v>
      </c>
      <c r="L11" s="16">
        <v>95</v>
      </c>
      <c r="M11" s="16">
        <v>1.5</v>
      </c>
      <c r="N11" s="16">
        <v>1</v>
      </c>
      <c r="O11" s="21">
        <f t="shared" si="2"/>
        <v>2118.9749999999999</v>
      </c>
      <c r="P11" s="21">
        <v>0</v>
      </c>
      <c r="Q11" s="21">
        <f t="shared" si="3"/>
        <v>2118.9749999999999</v>
      </c>
      <c r="R11" s="16">
        <v>744</v>
      </c>
      <c r="S11" s="16">
        <v>95</v>
      </c>
      <c r="T11" s="16">
        <v>1.5</v>
      </c>
      <c r="U11" s="16">
        <v>1</v>
      </c>
      <c r="V11" s="21">
        <f t="shared" si="5"/>
        <v>1060.2</v>
      </c>
      <c r="W11" s="21">
        <v>0</v>
      </c>
      <c r="X11" s="21">
        <f t="shared" si="6"/>
        <v>1060.2</v>
      </c>
      <c r="Y11" s="16">
        <v>1140</v>
      </c>
      <c r="Z11" s="23">
        <f t="shared" si="7"/>
        <v>2144.625</v>
      </c>
      <c r="AC11" s="24">
        <f t="shared" si="8"/>
        <v>1140</v>
      </c>
    </row>
    <row r="12" spans="2:29" ht="22.5" customHeight="1" x14ac:dyDescent="0.25">
      <c r="B12" s="16">
        <v>8</v>
      </c>
      <c r="C12" s="20" t="s">
        <v>40</v>
      </c>
      <c r="D12" s="16">
        <v>83</v>
      </c>
      <c r="E12" s="16">
        <v>95</v>
      </c>
      <c r="F12" s="16">
        <v>1.5</v>
      </c>
      <c r="G12" s="16">
        <v>3</v>
      </c>
      <c r="H12" s="22">
        <f t="shared" si="0"/>
        <v>354.82499999999999</v>
      </c>
      <c r="I12" s="16">
        <v>220</v>
      </c>
      <c r="J12" s="21">
        <f t="shared" si="1"/>
        <v>134.82499999999999</v>
      </c>
      <c r="K12" s="16">
        <v>1674</v>
      </c>
      <c r="L12" s="16">
        <v>95</v>
      </c>
      <c r="M12" s="16">
        <v>1.5</v>
      </c>
      <c r="N12" s="16">
        <v>3</v>
      </c>
      <c r="O12" s="21">
        <f t="shared" si="2"/>
        <v>7156.35</v>
      </c>
      <c r="P12" s="21">
        <v>2130</v>
      </c>
      <c r="Q12" s="21">
        <f t="shared" si="3"/>
        <v>5026.3500000000004</v>
      </c>
      <c r="R12" s="16">
        <f t="shared" si="4"/>
        <v>837</v>
      </c>
      <c r="S12" s="16">
        <v>95</v>
      </c>
      <c r="T12" s="16">
        <v>1.5</v>
      </c>
      <c r="U12" s="16">
        <v>3</v>
      </c>
      <c r="V12" s="21">
        <f t="shared" si="5"/>
        <v>3578.1750000000002</v>
      </c>
      <c r="W12" s="21">
        <v>50</v>
      </c>
      <c r="X12" s="21">
        <f t="shared" si="6"/>
        <v>3528.1750000000002</v>
      </c>
      <c r="Y12" s="16">
        <f>1265*2</f>
        <v>2530</v>
      </c>
      <c r="Z12" s="23">
        <f t="shared" si="7"/>
        <v>6159.35</v>
      </c>
      <c r="AC12" s="24">
        <f t="shared" si="8"/>
        <v>2530</v>
      </c>
    </row>
    <row r="13" spans="2:29" ht="22.5" customHeight="1" x14ac:dyDescent="0.25">
      <c r="B13" s="16">
        <v>9</v>
      </c>
      <c r="C13" s="20" t="s">
        <v>34</v>
      </c>
      <c r="D13" s="16">
        <v>83</v>
      </c>
      <c r="E13" s="16">
        <v>95</v>
      </c>
      <c r="F13" s="16">
        <v>1.7</v>
      </c>
      <c r="G13" s="16">
        <v>2</v>
      </c>
      <c r="H13" s="22">
        <f t="shared" si="0"/>
        <v>268.08999999999997</v>
      </c>
      <c r="I13" s="16">
        <v>140</v>
      </c>
      <c r="J13" s="21">
        <f t="shared" si="1"/>
        <v>128.08999999999997</v>
      </c>
      <c r="K13" s="16">
        <v>1664</v>
      </c>
      <c r="L13" s="16">
        <v>95</v>
      </c>
      <c r="M13" s="16">
        <v>1.7</v>
      </c>
      <c r="N13" s="16">
        <v>2</v>
      </c>
      <c r="O13" s="21">
        <f t="shared" si="2"/>
        <v>5374.72</v>
      </c>
      <c r="P13" s="21">
        <v>1920</v>
      </c>
      <c r="Q13" s="21">
        <f>O13-P13</f>
        <v>3454.7200000000003</v>
      </c>
      <c r="R13" s="16">
        <f t="shared" si="4"/>
        <v>832</v>
      </c>
      <c r="S13" s="16">
        <v>95</v>
      </c>
      <c r="T13" s="16">
        <v>1.7</v>
      </c>
      <c r="U13" s="16">
        <v>2</v>
      </c>
      <c r="V13" s="21">
        <f t="shared" si="5"/>
        <v>2687.36</v>
      </c>
      <c r="W13" s="21">
        <v>930</v>
      </c>
      <c r="X13" s="21">
        <f t="shared" si="6"/>
        <v>1757.3600000000001</v>
      </c>
      <c r="Y13" s="16">
        <v>1740</v>
      </c>
      <c r="Z13" s="23">
        <f t="shared" si="7"/>
        <v>3600.17</v>
      </c>
      <c r="AC13" s="24">
        <f t="shared" si="8"/>
        <v>1740</v>
      </c>
    </row>
    <row r="14" spans="2:29" ht="22.5" customHeight="1" x14ac:dyDescent="0.25">
      <c r="B14" s="16">
        <v>10</v>
      </c>
      <c r="C14" s="20" t="s">
        <v>35</v>
      </c>
      <c r="D14" s="16">
        <v>59</v>
      </c>
      <c r="E14" s="16">
        <v>96</v>
      </c>
      <c r="F14" s="16">
        <v>2</v>
      </c>
      <c r="G14" s="16">
        <v>1</v>
      </c>
      <c r="H14" s="22">
        <f t="shared" si="0"/>
        <v>113.28</v>
      </c>
      <c r="I14" s="16">
        <v>0</v>
      </c>
      <c r="J14" s="21">
        <f t="shared" si="1"/>
        <v>113.28</v>
      </c>
      <c r="K14" s="16">
        <v>1487</v>
      </c>
      <c r="L14" s="16">
        <v>95</v>
      </c>
      <c r="M14" s="16">
        <v>2</v>
      </c>
      <c r="N14" s="16">
        <v>1</v>
      </c>
      <c r="O14" s="21">
        <f t="shared" si="2"/>
        <v>2825.3</v>
      </c>
      <c r="P14" s="21">
        <v>0</v>
      </c>
      <c r="Q14" s="21">
        <f>O14-P14</f>
        <v>2825.3</v>
      </c>
      <c r="R14" s="16">
        <v>744</v>
      </c>
      <c r="S14" s="16">
        <v>95</v>
      </c>
      <c r="T14" s="16">
        <v>2</v>
      </c>
      <c r="U14" s="16">
        <v>1</v>
      </c>
      <c r="V14" s="21">
        <f t="shared" si="5"/>
        <v>1413.6</v>
      </c>
      <c r="W14" s="21">
        <v>0</v>
      </c>
      <c r="X14" s="21">
        <f t="shared" si="6"/>
        <v>1413.6</v>
      </c>
      <c r="Y14" s="16">
        <v>1680</v>
      </c>
      <c r="Z14" s="23">
        <f t="shared" si="7"/>
        <v>2672.1800000000003</v>
      </c>
      <c r="AC14" s="24">
        <f t="shared" si="8"/>
        <v>1680</v>
      </c>
    </row>
    <row r="15" spans="2:29" ht="22.5" customHeight="1" x14ac:dyDescent="0.25">
      <c r="B15" s="16">
        <v>11</v>
      </c>
      <c r="C15" s="20" t="s">
        <v>36</v>
      </c>
      <c r="D15" s="16">
        <v>0</v>
      </c>
      <c r="E15" s="16">
        <v>90</v>
      </c>
      <c r="F15" s="16">
        <v>1.05</v>
      </c>
      <c r="G15" s="16">
        <v>2</v>
      </c>
      <c r="H15" s="22">
        <f t="shared" si="0"/>
        <v>0</v>
      </c>
      <c r="I15" s="16">
        <v>0</v>
      </c>
      <c r="J15" s="21">
        <f t="shared" si="1"/>
        <v>0</v>
      </c>
      <c r="K15" s="16">
        <v>1662</v>
      </c>
      <c r="L15" s="16">
        <v>90</v>
      </c>
      <c r="M15" s="16">
        <v>1.05</v>
      </c>
      <c r="N15" s="16">
        <v>2</v>
      </c>
      <c r="O15" s="21">
        <f t="shared" si="2"/>
        <v>3141.18</v>
      </c>
      <c r="P15" s="21">
        <v>855</v>
      </c>
      <c r="Q15" s="21">
        <f>O15-P15</f>
        <v>2286.1799999999998</v>
      </c>
      <c r="R15" s="16">
        <f t="shared" si="4"/>
        <v>831</v>
      </c>
      <c r="S15" s="16">
        <v>90</v>
      </c>
      <c r="T15" s="16">
        <v>1.05</v>
      </c>
      <c r="U15" s="16">
        <v>2</v>
      </c>
      <c r="V15" s="21">
        <f t="shared" si="5"/>
        <v>1570.59</v>
      </c>
      <c r="W15" s="21">
        <v>313</v>
      </c>
      <c r="X15" s="21">
        <f t="shared" si="6"/>
        <v>1257.5899999999999</v>
      </c>
      <c r="Y15" s="16">
        <v>1257</v>
      </c>
      <c r="Z15" s="23">
        <f t="shared" si="7"/>
        <v>2286.7699999999995</v>
      </c>
      <c r="AC15" s="24">
        <f t="shared" si="8"/>
        <v>1257</v>
      </c>
    </row>
    <row r="16" spans="2:29" ht="22.5" customHeight="1" x14ac:dyDescent="0.25">
      <c r="B16" s="16">
        <v>12</v>
      </c>
      <c r="C16" s="20" t="s">
        <v>37</v>
      </c>
      <c r="D16" s="16">
        <v>0</v>
      </c>
      <c r="E16" s="16">
        <v>90</v>
      </c>
      <c r="F16" s="16">
        <v>1.5</v>
      </c>
      <c r="G16" s="16">
        <v>1</v>
      </c>
      <c r="H16" s="22">
        <f t="shared" si="0"/>
        <v>0</v>
      </c>
      <c r="I16" s="16">
        <v>0</v>
      </c>
      <c r="J16" s="21">
        <f t="shared" si="1"/>
        <v>0</v>
      </c>
      <c r="K16" s="16">
        <v>1763</v>
      </c>
      <c r="L16" s="16">
        <v>90</v>
      </c>
      <c r="M16" s="16">
        <v>1.5</v>
      </c>
      <c r="N16" s="16">
        <v>1</v>
      </c>
      <c r="O16" s="21">
        <f t="shared" si="2"/>
        <v>2380.0500000000002</v>
      </c>
      <c r="P16" s="21">
        <v>0</v>
      </c>
      <c r="Q16" s="21">
        <f t="shared" si="3"/>
        <v>2380.0500000000002</v>
      </c>
      <c r="R16" s="16">
        <v>881</v>
      </c>
      <c r="S16" s="16">
        <v>90</v>
      </c>
      <c r="T16" s="16">
        <v>1.5</v>
      </c>
      <c r="U16" s="16">
        <v>1</v>
      </c>
      <c r="V16" s="21">
        <f t="shared" si="5"/>
        <v>1189.3499999999999</v>
      </c>
      <c r="W16" s="21">
        <v>0</v>
      </c>
      <c r="X16" s="21">
        <f t="shared" si="6"/>
        <v>1189.3499999999999</v>
      </c>
      <c r="Y16" s="16">
        <v>0</v>
      </c>
      <c r="Z16" s="23">
        <f t="shared" si="7"/>
        <v>3569.4</v>
      </c>
      <c r="AC16" s="24">
        <f t="shared" si="8"/>
        <v>0</v>
      </c>
    </row>
  </sheetData>
  <mergeCells count="7">
    <mergeCell ref="Z2:Z3"/>
    <mergeCell ref="B2:B4"/>
    <mergeCell ref="C2:C4"/>
    <mergeCell ref="D2:J2"/>
    <mergeCell ref="K2:Q2"/>
    <mergeCell ref="R2:X2"/>
    <mergeCell ref="Y2:Y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13</vt:i4>
      </vt:variant>
      <vt:variant>
        <vt:lpstr>Phạm vi Có tên</vt:lpstr>
      </vt:variant>
      <vt:variant>
        <vt:i4>1</vt:i4>
      </vt:variant>
    </vt:vector>
  </HeadingPairs>
  <TitlesOfParts>
    <vt:vector size="14" baseType="lpstr">
      <vt:lpstr>Phụ lục 1</vt:lpstr>
      <vt:lpstr>Phụ lục 2</vt:lpstr>
      <vt:lpstr>1. tp Bắc Ninh</vt:lpstr>
      <vt:lpstr>2. Yên Phong</vt:lpstr>
      <vt:lpstr>3. Quế Võ</vt:lpstr>
      <vt:lpstr>4. Tiên Du</vt:lpstr>
      <vt:lpstr>5. Từ Sơn</vt:lpstr>
      <vt:lpstr>6. Thuận Thành</vt:lpstr>
      <vt:lpstr>7. Lương Tài</vt:lpstr>
      <vt:lpstr>8. Gia Bình</vt:lpstr>
      <vt:lpstr>9. Sản Nhi</vt:lpstr>
      <vt:lpstr>10. Kinh Bắc II</vt:lpstr>
      <vt:lpstr>11. Hồng Phúc</vt:lpstr>
      <vt:lpstr>'Phụ lục 2'!Vùng_In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10</cp:lastModifiedBy>
  <cp:lastPrinted>2024-07-04T03:34:32Z</cp:lastPrinted>
  <dcterms:created xsi:type="dcterms:W3CDTF">2024-06-19T03:15:59Z</dcterms:created>
  <dcterms:modified xsi:type="dcterms:W3CDTF">2024-07-04T03:35:23Z</dcterms:modified>
</cp:coreProperties>
</file>